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68" activeTab="6"/>
  </bookViews>
  <sheets>
    <sheet name="Planilha de Orçamento" sheetId="1" r:id="rId1"/>
    <sheet name="RESUMO" sheetId="2" state="hidden" r:id="rId2"/>
    <sheet name="CRONOGRAMA" sheetId="3" state="hidden" r:id="rId3"/>
    <sheet name="BDI - SERVIÇOS" sheetId="4" state="hidden" r:id="rId4"/>
    <sheet name="quantitativo todas ruas" sheetId="5" state="hidden" r:id="rId5"/>
    <sheet name="Demosntrativo de Calculo do BDI" sheetId="7" r:id="rId6"/>
    <sheet name="Cronograma Físico Financeiro" sheetId="8" r:id="rId7"/>
    <sheet name="Planilha complementar" sheetId="9" r:id="rId8"/>
  </sheets>
  <definedNames>
    <definedName name="_xlnm.Print_Area" localSheetId="6">'Cronograma Físico Financeiro'!$A$2:$G$26</definedName>
    <definedName name="_xlnm.Print_Area" localSheetId="5">'Demosntrativo de Calculo do BDI'!$A$1:$E$36</definedName>
    <definedName name="_xlnm.Print_Area" localSheetId="7">'Planilha complementar'!$A$1:$E$17</definedName>
    <definedName name="_xlnm.Print_Area" localSheetId="0">'Planilha de Orçamento'!$A$1:$I$50</definedName>
    <definedName name="_xlnm.Print_Area">'BDI - SERVIÇOS'!$A$1:$D$62</definedName>
    <definedName name="Excel_BuiltIn_Print_Area_1_1">CRONOGRAMA!$A$1:$G$69</definedName>
    <definedName name="Print_Area_1">#REF!</definedName>
    <definedName name="Print_Area_2">#REF!</definedName>
    <definedName name="Print_Area_3">#REF!</definedName>
    <definedName name="Print_Area_4">#REF!</definedName>
    <definedName name="Print_Area_5">'Planilha de Orçamento'!$A$2:$I$45</definedName>
    <definedName name="Print_Area_6">'quantitativo todas ruas'!$A$1:$E$216</definedName>
    <definedName name="Print_Area_7">RESUMO!$A$1:$K$26</definedName>
    <definedName name="Print_Area_8">#REF!</definedName>
    <definedName name="Print_Area_9">#REF!</definedName>
    <definedName name="Print_Titles_1">CRONOGRAMA!$11:$11</definedName>
    <definedName name="Print_Titles_2">#REF!</definedName>
    <definedName name="Print_Titles_3">#REF!</definedName>
    <definedName name="Print_Titles_4">#REF!</definedName>
    <definedName name="Print_Titles_5">'Planilha de Orçamento'!$2:$12</definedName>
    <definedName name="Print_Titles_6">'quantitativo todas ruas'!#REF!</definedName>
    <definedName name="Print_Titles_7">#REF!</definedName>
    <definedName name="Print_Titles_8">#REF!</definedName>
    <definedName name="Texto1">#REF!</definedName>
    <definedName name="Texto1_1">#REF!</definedName>
    <definedName name="Texto1_2">#REF!</definedName>
    <definedName name="Texto1_3">#REF!</definedName>
    <definedName name="Texto1_4">'Planilha de Orçamento'!#REF!</definedName>
    <definedName name="Texto1_5">'quantitativo todas ruas'!#REF!</definedName>
    <definedName name="Texto1_6">#REF!</definedName>
    <definedName name="Texto1_7">#REF!</definedName>
    <definedName name="Texto10">#REF!</definedName>
    <definedName name="Texto10_1">#REF!</definedName>
    <definedName name="Texto10_2">#REF!</definedName>
    <definedName name="Texto10_3">#REF!</definedName>
    <definedName name="Texto10_4">'Planilha de Orçamento'!#REF!</definedName>
    <definedName name="Texto10_5">'quantitativo todas ruas'!#REF!</definedName>
    <definedName name="Texto10_6">#REF!</definedName>
    <definedName name="Texto10_7">#REF!</definedName>
    <definedName name="Texto12">#REF!</definedName>
    <definedName name="Texto12_1">#REF!</definedName>
    <definedName name="Texto12_2">#REF!</definedName>
    <definedName name="Texto12_3">#REF!</definedName>
    <definedName name="Texto12_4">'Planilha de Orçamento'!#REF!</definedName>
    <definedName name="Texto12_5">'quantitativo todas ruas'!#REF!</definedName>
    <definedName name="Texto12_6">#REF!</definedName>
    <definedName name="Texto12_7">#REF!</definedName>
    <definedName name="Texto13">#REF!</definedName>
    <definedName name="Texto13_1">#REF!</definedName>
    <definedName name="Texto13_2">#REF!</definedName>
    <definedName name="Texto13_3">#REF!</definedName>
    <definedName name="Texto13_4">'Planilha de Orçamento'!#REF!</definedName>
    <definedName name="Texto13_5">'quantitativo todas ruas'!#REF!</definedName>
    <definedName name="Texto13_6">#REF!</definedName>
    <definedName name="Texto13_7">#REF!</definedName>
    <definedName name="Texto14">#REF!</definedName>
    <definedName name="Texto14_1">#REF!</definedName>
    <definedName name="Texto14_2">#REF!</definedName>
    <definedName name="Texto14_3">#REF!</definedName>
    <definedName name="Texto14_4">'Planilha de Orçamento'!#REF!</definedName>
    <definedName name="Texto14_5">'quantitativo todas ruas'!#REF!</definedName>
    <definedName name="Texto14_6">#REF!</definedName>
    <definedName name="Texto14_7">#REF!</definedName>
    <definedName name="Texto15">#REF!</definedName>
    <definedName name="Texto15_1">#REF!</definedName>
    <definedName name="Texto15_2">#REF!</definedName>
    <definedName name="Texto15_3">#REF!</definedName>
    <definedName name="Texto15_4">'Planilha de Orçamento'!#REF!</definedName>
    <definedName name="Texto15_5">'quantitativo todas ruas'!#REF!</definedName>
    <definedName name="Texto15_6">#REF!</definedName>
    <definedName name="Texto15_7">#REF!</definedName>
    <definedName name="Texto16">#REF!</definedName>
    <definedName name="Texto16_1">#REF!</definedName>
    <definedName name="Texto16_2">#REF!</definedName>
    <definedName name="Texto16_3">#REF!</definedName>
    <definedName name="Texto16_4">'Planilha de Orçamento'!#REF!</definedName>
    <definedName name="Texto16_5">'quantitativo todas ruas'!#REF!</definedName>
    <definedName name="Texto16_6">#REF!</definedName>
    <definedName name="Texto16_7">#REF!</definedName>
    <definedName name="Texto2">#REF!</definedName>
    <definedName name="Texto2_1">#REF!</definedName>
    <definedName name="Texto2_2">#REF!</definedName>
    <definedName name="Texto2_3">#REF!</definedName>
    <definedName name="Texto2_4">'Planilha de Orçamento'!#REF!</definedName>
    <definedName name="Texto2_5">'quantitativo todas ruas'!#REF!</definedName>
    <definedName name="Texto2_6">#REF!</definedName>
    <definedName name="Texto2_7">#REF!</definedName>
    <definedName name="Texto3">#REF!</definedName>
    <definedName name="Texto3_1">#REF!</definedName>
    <definedName name="Texto3_2">#REF!</definedName>
    <definedName name="Texto3_3">#REF!</definedName>
    <definedName name="Texto3_4">'Planilha de Orçamento'!$I$3</definedName>
    <definedName name="Texto3_5">'quantitativo todas ruas'!#REF!</definedName>
    <definedName name="Texto3_6">#REF!</definedName>
    <definedName name="Texto3_7">#REF!</definedName>
    <definedName name="Texto4">#REF!</definedName>
    <definedName name="Texto4_1">#REF!</definedName>
    <definedName name="Texto4_2">#REF!</definedName>
    <definedName name="Texto4_3">#REF!</definedName>
    <definedName name="Texto4_4">'Planilha de Orçamento'!$A$4</definedName>
    <definedName name="Texto4_5">'quantitativo todas ruas'!#REF!</definedName>
    <definedName name="Texto4_6">#REF!</definedName>
    <definedName name="Texto4_7">#REF!</definedName>
    <definedName name="Texto42">#REF!</definedName>
    <definedName name="Texto42_1">#REF!</definedName>
    <definedName name="Texto42_2">#REF!</definedName>
    <definedName name="Texto42_3">#REF!</definedName>
    <definedName name="Texto42_4">'Planilha de Orçamento'!#REF!</definedName>
    <definedName name="Texto42_5">'quantitativo todas ruas'!#REF!</definedName>
    <definedName name="Texto42_6">#REF!</definedName>
    <definedName name="Texto42_7">#REF!</definedName>
    <definedName name="Texto43">#REF!</definedName>
    <definedName name="Texto43_1">#REF!</definedName>
    <definedName name="Texto43_2">#REF!</definedName>
    <definedName name="Texto43_3">#REF!</definedName>
    <definedName name="Texto43_4">'Planilha de Orçamento'!#REF!</definedName>
    <definedName name="Texto43_5">'quantitativo todas ruas'!#REF!</definedName>
    <definedName name="Texto43_6">#REF!</definedName>
    <definedName name="Texto43_7">#REF!</definedName>
    <definedName name="Texto5">#REF!</definedName>
    <definedName name="Texto5_1">#REF!</definedName>
    <definedName name="Texto5_2">#REF!</definedName>
    <definedName name="Texto5_3">#REF!</definedName>
    <definedName name="Texto5_4">'Planilha de Orçamento'!$G$4</definedName>
    <definedName name="Texto5_5">'quantitativo todas ruas'!#REF!</definedName>
    <definedName name="Texto5_6">#REF!</definedName>
    <definedName name="Texto5_7">#REF!</definedName>
    <definedName name="Texto7">#REF!</definedName>
    <definedName name="Texto7_1">#REF!</definedName>
    <definedName name="Texto7_2">#REF!</definedName>
    <definedName name="Texto7_3">#REF!</definedName>
    <definedName name="Texto7_4">'Planilha de Orçamento'!#REF!</definedName>
    <definedName name="Texto7_5">'quantitativo todas ruas'!#REF!</definedName>
    <definedName name="Texto7_6">#REF!</definedName>
    <definedName name="Texto7_7">#REF!</definedName>
    <definedName name="Texto8">#REF!</definedName>
    <definedName name="Texto8_1">#REF!</definedName>
    <definedName name="Texto8_2">#REF!</definedName>
    <definedName name="Texto8_3">#REF!</definedName>
    <definedName name="Texto8_4">'Planilha de Orçamento'!#REF!</definedName>
    <definedName name="Texto8_5">'quantitativo todas ruas'!#REF!</definedName>
    <definedName name="Texto8_6">#REF!</definedName>
    <definedName name="Texto8_7">#REF!</definedName>
    <definedName name="Texto9">#REF!</definedName>
    <definedName name="Texto9_1">#REF!</definedName>
    <definedName name="Texto9_2">#REF!</definedName>
    <definedName name="Texto9_3">#REF!</definedName>
    <definedName name="Texto9_4">'Planilha de Orçamento'!#REF!</definedName>
    <definedName name="Texto9_5">'quantitativo todas ruas'!#REF!</definedName>
    <definedName name="Texto9_6">#REF!</definedName>
    <definedName name="Texto9_7">#REF!</definedName>
    <definedName name="_xlnm.Print_Titles">#REF!</definedName>
  </definedNames>
  <calcPr calcId="124519"/>
</workbook>
</file>

<file path=xl/calcChain.xml><?xml version="1.0" encoding="utf-8"?>
<calcChain xmlns="http://schemas.openxmlformats.org/spreadsheetml/2006/main">
  <c r="E9" i="9"/>
  <c r="F31" i="1" s="1"/>
  <c r="H31" s="1"/>
  <c r="I31" s="1"/>
  <c r="E10" i="9"/>
  <c r="F32" i="1" s="1"/>
  <c r="H32" s="1"/>
  <c r="E8" i="9"/>
  <c r="F30" i="1" s="1"/>
  <c r="H30" s="1"/>
  <c r="H15"/>
  <c r="I15" s="1"/>
  <c r="H14"/>
  <c r="H36"/>
  <c r="H35"/>
  <c r="H26"/>
  <c r="H27"/>
  <c r="H25"/>
  <c r="H19"/>
  <c r="H20"/>
  <c r="I20" s="1"/>
  <c r="H21"/>
  <c r="H22"/>
  <c r="H18"/>
  <c r="I22"/>
  <c r="I36" l="1"/>
  <c r="I27"/>
  <c r="I26"/>
  <c r="I25"/>
  <c r="I28" s="1"/>
  <c r="G10" i="8" s="1"/>
  <c r="E10" s="1"/>
  <c r="D18" i="7"/>
  <c r="F19"/>
  <c r="D10" i="8" l="1"/>
  <c r="F16" i="7"/>
  <c r="F8"/>
  <c r="F9"/>
  <c r="F10"/>
  <c r="F11"/>
  <c r="F7"/>
  <c r="E16"/>
  <c r="F10" i="8" l="1"/>
  <c r="C216" i="5"/>
  <c r="C207"/>
  <c r="C198"/>
  <c r="C189"/>
  <c r="C180"/>
  <c r="C171"/>
  <c r="C167"/>
  <c r="C158"/>
  <c r="C149"/>
  <c r="C140"/>
  <c r="C130"/>
  <c r="C121"/>
  <c r="C116"/>
  <c r="C107"/>
  <c r="C98"/>
  <c r="C89"/>
  <c r="C80"/>
  <c r="C73"/>
  <c r="C64"/>
  <c r="C55"/>
  <c r="C46"/>
  <c r="C34"/>
  <c r="C26"/>
  <c r="C17"/>
  <c r="C8"/>
  <c r="H26" i="4"/>
  <c r="I25"/>
  <c r="H25"/>
  <c r="G25"/>
  <c r="J16" i="2"/>
  <c r="J15"/>
  <c r="I15"/>
  <c r="C13" i="3" s="1"/>
  <c r="G13" s="1"/>
  <c r="I14" i="2"/>
  <c r="D14" i="3" s="1"/>
  <c r="I13" i="2"/>
  <c r="F18" i="3" s="1"/>
  <c r="J12" i="2"/>
  <c r="J17" s="1"/>
  <c r="I12"/>
  <c r="D15" i="3" s="1"/>
  <c r="G15" s="1"/>
  <c r="I11" i="2"/>
  <c r="E17" i="3" s="1"/>
  <c r="I10" i="2"/>
  <c r="E16" i="3" s="1"/>
  <c r="G16" s="1"/>
  <c r="I35" i="1"/>
  <c r="I37" s="1"/>
  <c r="I32"/>
  <c r="I30"/>
  <c r="I21"/>
  <c r="I19"/>
  <c r="I18"/>
  <c r="I14"/>
  <c r="I16" s="1"/>
  <c r="G8" i="8" s="1"/>
  <c r="G12" l="1"/>
  <c r="C8"/>
  <c r="I23" i="1"/>
  <c r="G9" i="8" s="1"/>
  <c r="C9" s="1"/>
  <c r="D9" s="1"/>
  <c r="K25" i="4"/>
  <c r="L25" s="1"/>
  <c r="C26" s="1"/>
  <c r="I33" i="1"/>
  <c r="G11" i="8" s="1"/>
  <c r="E11" s="1"/>
  <c r="E19" i="3"/>
  <c r="G17"/>
  <c r="D19"/>
  <c r="G14"/>
  <c r="F19"/>
  <c r="G18"/>
  <c r="K15" i="2"/>
  <c r="K12"/>
  <c r="I17"/>
  <c r="M28" s="1"/>
  <c r="C12" i="8" l="1"/>
  <c r="E12"/>
  <c r="F12"/>
  <c r="F11"/>
  <c r="D12"/>
  <c r="G18"/>
  <c r="D8"/>
  <c r="C14"/>
  <c r="I38" i="1"/>
  <c r="K17" i="2"/>
  <c r="C15" i="8" l="1"/>
  <c r="D15" s="1"/>
  <c r="D14"/>
  <c r="E14"/>
  <c r="I16" i="2"/>
  <c r="C12" i="3" s="1"/>
  <c r="F14" i="8" l="1"/>
  <c r="E15"/>
  <c r="F15" s="1"/>
  <c r="K16" i="2"/>
  <c r="C19" i="3"/>
  <c r="G12"/>
  <c r="G19" s="1"/>
  <c r="C20" l="1"/>
  <c r="G20" s="1"/>
  <c r="D20"/>
  <c r="E20"/>
  <c r="F20"/>
</calcChain>
</file>

<file path=xl/sharedStrings.xml><?xml version="1.0" encoding="utf-8"?>
<sst xmlns="http://schemas.openxmlformats.org/spreadsheetml/2006/main" count="883" uniqueCount="260">
  <si>
    <t>PREFEITURA MUNICIPAL DE ITAPOÁ</t>
  </si>
  <si>
    <t>PLANILHA DE ORÇAMENTO PARA OBRAS E SERVIÇOS DE ENGENHARIA</t>
  </si>
  <si>
    <t>ITEM</t>
  </si>
  <si>
    <t>CÓDIGO</t>
  </si>
  <si>
    <t>DISCRIMINAÇÃO</t>
  </si>
  <si>
    <t>UNID.</t>
  </si>
  <si>
    <t>QUANT.</t>
  </si>
  <si>
    <t>CUSTO UNITÁRIO</t>
  </si>
  <si>
    <t>BDI (%)</t>
  </si>
  <si>
    <t>PREÇO UNITÁRIO</t>
  </si>
  <si>
    <t>PREÇO DO SERVIÇO</t>
  </si>
  <si>
    <t>1.0</t>
  </si>
  <si>
    <t>SERVIÇOS INICIAIS</t>
  </si>
  <si>
    <t>1.1</t>
  </si>
  <si>
    <t>74209/001</t>
  </si>
  <si>
    <t>m²</t>
  </si>
  <si>
    <t>ART – (Anotação de Responsabilidade Técnica)</t>
  </si>
  <si>
    <t>und</t>
  </si>
  <si>
    <t>Total Item 1</t>
  </si>
  <si>
    <t>2.0</t>
  </si>
  <si>
    <t>2.1</t>
  </si>
  <si>
    <t>2.2</t>
  </si>
  <si>
    <t>m³</t>
  </si>
  <si>
    <t>2.3</t>
  </si>
  <si>
    <t>2.4</t>
  </si>
  <si>
    <t>2.5</t>
  </si>
  <si>
    <t>2.6</t>
  </si>
  <si>
    <t>73962/004</t>
  </si>
  <si>
    <t>m</t>
  </si>
  <si>
    <t>3.0</t>
  </si>
  <si>
    <t>3.1</t>
  </si>
  <si>
    <t>3.2</t>
  </si>
  <si>
    <t>3.3</t>
  </si>
  <si>
    <t>m³xkm</t>
  </si>
  <si>
    <t>3.4</t>
  </si>
  <si>
    <t>3.5</t>
  </si>
  <si>
    <t>3.6</t>
  </si>
  <si>
    <t>3.7</t>
  </si>
  <si>
    <t>3.8</t>
  </si>
  <si>
    <t>3.9</t>
  </si>
  <si>
    <t>4.0</t>
  </si>
  <si>
    <t>4.1</t>
  </si>
  <si>
    <t>4.2</t>
  </si>
  <si>
    <t>4.3</t>
  </si>
  <si>
    <t>74164/004</t>
  </si>
  <si>
    <t>kg</t>
  </si>
  <si>
    <t>Total Item 4</t>
  </si>
  <si>
    <t>5.0</t>
  </si>
  <si>
    <t>5.1</t>
  </si>
  <si>
    <t>Total Item 5</t>
  </si>
  <si>
    <t>6.0</t>
  </si>
  <si>
    <t>SINALIZAÇÃO VERTICAL</t>
  </si>
  <si>
    <t>6.1</t>
  </si>
  <si>
    <t>6.2</t>
  </si>
  <si>
    <t>SINALIZAÇÃO HORIZONTAL</t>
  </si>
  <si>
    <t>CUSTO TOTAL DA OBRA</t>
  </si>
  <si>
    <t>________________________________________</t>
  </si>
  <si>
    <t>Reinilda Fiorese</t>
  </si>
  <si>
    <t>Obra: Revitalização e Pavimentação Asfáltica de Diversas Ruas</t>
  </si>
  <si>
    <t>LOCALIZAÇÃO: Itapoá - SC</t>
  </si>
  <si>
    <t>PLANILHA DE MEDIÇÃO - 01</t>
  </si>
  <si>
    <t>RUA</t>
  </si>
  <si>
    <t>Valor total</t>
  </si>
  <si>
    <t>Medição 01</t>
  </si>
  <si>
    <t>% Executada</t>
  </si>
  <si>
    <t>Rua Ludovico Noé Zagonel</t>
  </si>
  <si>
    <t>Av. José da Silva Pacheco</t>
  </si>
  <si>
    <t>Av. Pérola do Atlântico</t>
  </si>
  <si>
    <t>Rua Álamo (510)</t>
  </si>
  <si>
    <t>Rua Beira Mar III</t>
  </si>
  <si>
    <t>Rua Dra. Zilda Arns Neumann</t>
  </si>
  <si>
    <t>Rua Principe - trecho I</t>
  </si>
  <si>
    <t>Valor total das Diversas Ruas</t>
  </si>
  <si>
    <t>Itapoá, 03 de Novembro de 2014.</t>
  </si>
  <si>
    <t>___________________________</t>
  </si>
  <si>
    <t>Secretaria de Obras</t>
  </si>
  <si>
    <t>Sergio Marcon</t>
  </si>
  <si>
    <t>Responsavel Técnico</t>
  </si>
  <si>
    <t>CREA/SC 4.990-0</t>
  </si>
  <si>
    <t>ESTADO DE SANTA CATARINA</t>
  </si>
  <si>
    <t>CRONOGRAMA FISICO-FINANCEIRO</t>
  </si>
  <si>
    <t>Empreendimento: Drenagem e pavimentação</t>
  </si>
  <si>
    <r>
      <t xml:space="preserve">Localização: </t>
    </r>
    <r>
      <rPr>
        <b/>
        <sz val="14"/>
        <rFont val="Arial"/>
        <family val="2"/>
        <charset val="1"/>
      </rPr>
      <t>Itapoá - SC</t>
    </r>
  </si>
  <si>
    <t>Data: Setembro de 2014</t>
  </si>
  <si>
    <t>Proponente:</t>
  </si>
  <si>
    <t>EMPREITEIRA FORTUNATO LTDA.</t>
  </si>
  <si>
    <t>SERVIÇO</t>
  </si>
  <si>
    <t>1ª MÊS</t>
  </si>
  <si>
    <t>2ª MÊS</t>
  </si>
  <si>
    <t>3ª MÊS</t>
  </si>
  <si>
    <t>4ª MÊS</t>
  </si>
  <si>
    <t>TOTAL</t>
  </si>
  <si>
    <t>Rua Principe</t>
  </si>
  <si>
    <t>R. Dra. Zilda Arns Neumann/R. Leopoldo Sprenger</t>
  </si>
  <si>
    <t>Avenida Beira Mar III</t>
  </si>
  <si>
    <t>Avenida Pérola do Atlântico</t>
  </si>
  <si>
    <t>Avenida José da Silva Pacheco</t>
  </si>
  <si>
    <t>Rua Álamo</t>
  </si>
  <si>
    <t>PERCENTAGEM</t>
  </si>
  <si>
    <t>Joinville, 09 de Setembro de 2014.</t>
  </si>
  <si>
    <t>Adriana L. Camacho</t>
  </si>
  <si>
    <t>Representante Legal</t>
  </si>
  <si>
    <t>RG: 2/R 313.881-0</t>
  </si>
  <si>
    <t>,</t>
  </si>
  <si>
    <t>QUADRO DE COMPOSIÇÃO DA TAXA DE BONIFICAÇÃO E DESPESAS INDIRETAS - (BDI)</t>
  </si>
  <si>
    <t>SERVIÇOS</t>
  </si>
  <si>
    <t>Contratação de empresa com mão de obra especializada e fornecimento de materiais para 2900 metros de Pavimentação Asfáltica em Vias de Ligação</t>
  </si>
  <si>
    <t>Item Componente do BDI</t>
  </si>
  <si>
    <t>CONCORRÊNCIA Nº04/2014 – PROCESSO Nº108/2014</t>
  </si>
  <si>
    <t>Administração Central</t>
  </si>
  <si>
    <t>Seguros e Garantias</t>
  </si>
  <si>
    <t>RISCO</t>
  </si>
  <si>
    <t>Despesas Financeiras</t>
  </si>
  <si>
    <t>Lucro</t>
  </si>
  <si>
    <t>L1 Tributos: PIS e COFINS</t>
  </si>
  <si>
    <t>L2 Tributos: ISS</t>
  </si>
  <si>
    <t>L3 Tributos: Cont.Prev. s/Rec.Bruta</t>
  </si>
  <si>
    <t>TOTAL BDI</t>
  </si>
  <si>
    <t>BDI - COM Desoneração = [(1+AC+S+G+R)x(1+DF)x(1+L)/(1-L1-L2-L3)]-1         (x100%)</t>
  </si>
  <si>
    <t>Placa de obra em chapa de aço galvanizado</t>
  </si>
  <si>
    <t>Aterro mecanizado compactado com emprestimo de areia - esp. 40cm</t>
  </si>
  <si>
    <t>Base com brita graduada, compactada, considerando aplicação usinagem - esp.:15cm</t>
  </si>
  <si>
    <t>2 S 02 230 00</t>
  </si>
  <si>
    <t>Base com brita graduada, compactada, considerando aplicação usinagem e transporte- esp.:15cm</t>
  </si>
  <si>
    <t>Boca de lobo em alvenaria de tijolo maciço, revestida c/ argamassa de cimento e areia 1:3, sobre lastro de concreto 10cm e tampa de concreto armado</t>
  </si>
  <si>
    <t>83659</t>
  </si>
  <si>
    <t>Boca para bueiro simples tubular, diametro=0,80m, em concreto ciclopico, incluindo formas, escavação, reaterro e materiais, excluindo material de reaterro de jazida e transporte</t>
  </si>
  <si>
    <t>73856/003</t>
  </si>
  <si>
    <t>Carga, manobras e descarga de areia com caminhão basculante 6m3</t>
  </si>
  <si>
    <t>Carga, manobras e descarga de mistura betuminosa a quente, com caminhão basculante 6m3, descarga em vibro-acabadora</t>
  </si>
  <si>
    <t>3.13</t>
  </si>
  <si>
    <t>CBUQ - capa rolamento AC/BC (5cm) exclusive CAP</t>
  </si>
  <si>
    <t>T</t>
  </si>
  <si>
    <t>2 S 02 540 01</t>
  </si>
  <si>
    <t>3.12</t>
  </si>
  <si>
    <t>Cimento asfaltico de petroleo a granel ( CAP 50/70)</t>
  </si>
  <si>
    <t>3.15</t>
  </si>
  <si>
    <t>Corpo de BSTC D=60 cm PA-1</t>
  </si>
  <si>
    <t>CORPO DE BSTC, D= 60CM, PA-1</t>
  </si>
  <si>
    <t>Corte de subleito - Escavação mecânica de material 1ª categoria, proveniente de corte de subleito (c/trator esteiras 160HP)</t>
  </si>
  <si>
    <t>74205/001</t>
  </si>
  <si>
    <t>Escavação de vala não escorada em material de 1a categoria, sem esgotamento</t>
  </si>
  <si>
    <t>Espalhamento de material em bota-fora, com utilização de trator de esteiras de 165 HP</t>
  </si>
  <si>
    <t>Imprimação da base CM-30</t>
  </si>
  <si>
    <t>3.10</t>
  </si>
  <si>
    <t>Meio fio e sarjeta de concreto moldado no local, usinado 15 MPa, com 0,45m de base x 0,30m altura, rejuntado em argamassa traço 1:3 (cimento e areia)</t>
  </si>
  <si>
    <t>73763/002</t>
  </si>
  <si>
    <t>3.16</t>
  </si>
  <si>
    <t>Pintura de ligação RR-2C</t>
  </si>
  <si>
    <t>3.11</t>
  </si>
  <si>
    <t>Pintura de molde pictograma CICLOVIA 80 x 1.50m</t>
  </si>
  <si>
    <t>Mercado</t>
  </si>
  <si>
    <t>Poço de visita em alvenaria, para rede D=60cm, parte fixa c/ 1,00m de altura</t>
  </si>
  <si>
    <t>83711</t>
  </si>
  <si>
    <t>Poço de visita em alvenaria, para rede D=80cm, parte fixa c/ 1,00m de altura</t>
  </si>
  <si>
    <t>83710</t>
  </si>
  <si>
    <t>Reaterro de vala com material granular reaproveitado adensado e vibrado</t>
  </si>
  <si>
    <t>Regularização de greide e compactação do subleito</t>
  </si>
  <si>
    <t>Sinalização horizontal com tinta retrorrefletiva a base de resina acrílica com micro esferas de vidro</t>
  </si>
  <si>
    <t>Tachão bidirecional</t>
  </si>
  <si>
    <t>4 S 06 121 11</t>
  </si>
  <si>
    <t>Transporte comercial com caminhão basculante 6m3, rodovia pavimentada - DMT=15 km</t>
  </si>
  <si>
    <t>Transporte comercial com caminhão basculante 6m3, rodovia pavimentada - DMT=30 km</t>
  </si>
  <si>
    <t>Transporte comercial com caminhão basculante 6m3, rodovia pavimentada - DMT=50 km</t>
  </si>
  <si>
    <t>3.14</t>
  </si>
  <si>
    <t>Transporte do material escavado para bota-fora - DMT=10km</t>
  </si>
  <si>
    <t>Tubo concreto armado classe PA-1 MF NBR-8890/2007 DN 400mm para águas pluviais, considerando fornecimento e assentamento com junta em argamassa 1;3 de cimento e areia</t>
  </si>
  <si>
    <t>7745 + 73724</t>
  </si>
  <si>
    <t>Tubo concreto armado classe PA-1 MF NBR-8890/2007 DN 400mm para águas pluviais, considerando fornecimento e assentamento com junta em argamassa 1;3 de cimento e areia, vedadas com lona</t>
  </si>
  <si>
    <t xml:space="preserve">DEMONSTRATIVO DE CÁLCULO DO BDI </t>
  </si>
  <si>
    <t>Tipo de obra: Construção de Rodovias</t>
  </si>
  <si>
    <t xml:space="preserve">TAXAS DO BDI A CONSIDERAR </t>
  </si>
  <si>
    <t>MINIMO</t>
  </si>
  <si>
    <t xml:space="preserve">MAXIMO </t>
  </si>
  <si>
    <t>ADOTADO</t>
  </si>
  <si>
    <t>*ADIMINISTRAÇÃO CENTRAL</t>
  </si>
  <si>
    <t>*SEGURO + GARANTIA</t>
  </si>
  <si>
    <t>*RISCO</t>
  </si>
  <si>
    <t xml:space="preserve">*DISPESAS FINANCEIRA </t>
  </si>
  <si>
    <t>*LUCRO</t>
  </si>
  <si>
    <t>TRIBUTOS</t>
  </si>
  <si>
    <t>**ISS</t>
  </si>
  <si>
    <t>**PIS/PASEP</t>
  </si>
  <si>
    <t>6.3</t>
  </si>
  <si>
    <t>**COFINS</t>
  </si>
  <si>
    <t xml:space="preserve">Tributos ( I ) = </t>
  </si>
  <si>
    <t>BDI=</t>
  </si>
  <si>
    <t>(1+AC+S+R+G).(1+DF).(1+L)</t>
  </si>
  <si>
    <t>(1 - I)</t>
  </si>
  <si>
    <r>
      <t>AC</t>
    </r>
    <r>
      <rPr>
        <sz val="10"/>
        <rFont val="Arial"/>
        <family val="2"/>
      </rPr>
      <t xml:space="preserve"> 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Administração Central</t>
    </r>
  </si>
  <si>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= Seguro</t>
    </r>
  </si>
  <si>
    <r>
      <rPr>
        <b/>
        <sz val="10"/>
        <rFont val="Arial"/>
        <family val="2"/>
      </rPr>
      <t>R</t>
    </r>
    <r>
      <rPr>
        <sz val="10"/>
        <rFont val="Arial"/>
        <family val="2"/>
      </rPr>
      <t xml:space="preserve"> = Risco</t>
    </r>
  </si>
  <si>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 = Garantia</t>
    </r>
  </si>
  <si>
    <r>
      <rPr>
        <b/>
        <sz val="10"/>
        <rFont val="Arial"/>
        <family val="2"/>
      </rPr>
      <t>DF</t>
    </r>
    <r>
      <rPr>
        <sz val="10"/>
        <rFont val="Arial"/>
        <family val="2"/>
      </rPr>
      <t xml:space="preserve"> = Dispesas financeiras</t>
    </r>
  </si>
  <si>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 = Lucro</t>
    </r>
  </si>
  <si>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 = imposto (Tributos)</t>
    </r>
  </si>
  <si>
    <t>* Em acordo estipulados pelo Acórdão2622/2013</t>
  </si>
  <si>
    <t>** Dado fornecido atravez do anexo III da Lei Complementar 126/2006 Receita bruta em 12 meses de R$ 3.420.000,00 até R$3.600.000,00 (Receita Máxima).</t>
  </si>
  <si>
    <t>Obs: de acordo com o Acórdão 325/2007 os itens: Contribuição Patronal Previdenciária (CPP); Contribuição Social sobre o Lucro Líquido (CSLL) e Imposto sobre a Renda da Pessoa Jurídica (IRPJ). Que consta no Anexo, não devem integrar o calculo do BDI.</t>
  </si>
  <si>
    <t>_____________________</t>
  </si>
  <si>
    <t>Arquiteta e Urbanista'</t>
  </si>
  <si>
    <t>CAU-A 14513-0</t>
  </si>
  <si>
    <t>SINAPI INSUMO, Valor mediano -  Data referência de março/2016.</t>
  </si>
  <si>
    <r>
      <t xml:space="preserve">REFERÊNCIA: </t>
    </r>
    <r>
      <rPr>
        <sz val="10"/>
        <color rgb="FF000000"/>
        <rFont val="Arial"/>
        <family val="2"/>
        <charset val="1"/>
      </rPr>
      <t>SISTEMA NACIONAL DE PESQUISA DE CUSTOS E ÍNDICES DA CONSTRUÇÃO CIVIL (SINAPI). DATA REFERÊNCIA TÉCNICA: 12/05/2016</t>
    </r>
  </si>
  <si>
    <t>LASTRO DE BRITA - para drenar área da grama</t>
  </si>
  <si>
    <t>JARDINAGEM E ATERRO</t>
  </si>
  <si>
    <t>ROTATÓRIA</t>
  </si>
  <si>
    <t>TACHÃO REFLETIVO BIDIRECIONAL: FORNECIMENTO/APLICAÇÃO</t>
  </si>
  <si>
    <t xml:space="preserve">Tabela 024 do SEINFRA </t>
  </si>
  <si>
    <t>C4528 SEINFRA</t>
  </si>
  <si>
    <t xml:space="preserve"> SINALIZACAO HORIZONTAL COM TINTA RETRORREFLETIVA A BASE DE RESINA ACRILICA COM MICROESFERAS DE VIDRO</t>
  </si>
  <si>
    <t>5.2</t>
  </si>
  <si>
    <t xml:space="preserve">73972/002 </t>
  </si>
  <si>
    <t>CONCRETO FCK=20MPA, VIRADO EM BETONEIRA, SEM LANCAMENTO</t>
  </si>
  <si>
    <t>CORTE E DOBRA DE AÇO CA-60, DIÂMETRO DE 5.0 MM, UTILIZADO EM ESTRUTURAS DIVERSAS, EXCETO LAJES.</t>
  </si>
  <si>
    <t>CORTE E DOBRA DE AÇO CA-50, DIÂMETRO DE 10.0 MM, UTILIZADO EM ESTRUTURAS DIVERSAS, EXCETO LAJES.</t>
  </si>
  <si>
    <t>FABRICAÇÃO DE FÔRMA PARA VIGAS, EM CHAPA DE MADEIRA COMPENSADA RESINADA, E = 17 MM.</t>
  </si>
  <si>
    <t xml:space="preserve">TUBO, PVC, SOLDÁVEL, DN 25MM, INSTALADO EM RAMAL OU SUB-RAMAL DE ÁGUA - FORNECIMENTO E INSTALAÇÃO. </t>
  </si>
  <si>
    <t>ATERRO MANUAL DE VALAS COM AREIA PARA ATERRO E COMPACTAÇÃO MECANIZADA.</t>
  </si>
  <si>
    <r>
      <t>GRAMA</t>
    </r>
    <r>
      <rPr>
        <sz val="9"/>
        <rFont val="Arial"/>
        <family val="2"/>
        <charset val="1"/>
      </rPr>
      <t>, INCLUSIVE PREPARO DO SOLO - PLANTIO DE GRAMA ESMERALDA EM ROLO</t>
    </r>
  </si>
  <si>
    <t>Total Item 2</t>
  </si>
  <si>
    <t>Total Item 3</t>
  </si>
  <si>
    <t>Neuson Harres e Pires Godoy</t>
  </si>
  <si>
    <t xml:space="preserve">Engenheiro Civil </t>
  </si>
  <si>
    <t>CREA/SC 029.331-0</t>
  </si>
  <si>
    <t>LOCAÇÃO DE OBRA</t>
  </si>
  <si>
    <t>74077/002</t>
  </si>
  <si>
    <t>ETAPAS DO CONTRATO</t>
  </si>
  <si>
    <t>DESCRIÇÃO</t>
  </si>
  <si>
    <t>VALOR</t>
  </si>
  <si>
    <t>TOTAL DO MÊS SIMPLES</t>
  </si>
  <si>
    <t>TOTAL DO MÊS ACUMULADO</t>
  </si>
  <si>
    <t>PARCELAS FATURADAS</t>
  </si>
  <si>
    <t>PARCELAS A FATURAR</t>
  </si>
  <si>
    <t xml:space="preserve">VALOR TOTAL </t>
  </si>
  <si>
    <t>_________________________________________</t>
  </si>
  <si>
    <t>ATERRO E JARDINAGEM</t>
  </si>
  <si>
    <r>
      <t xml:space="preserve">LOCALIZAÇÃO: </t>
    </r>
    <r>
      <rPr>
        <sz val="11"/>
        <rFont val="Arial"/>
        <family val="2"/>
      </rPr>
      <t>Avenida Celso Ramos esquina com Avenida José da Silva Pacheco - Balneário São José I - Itapoá - SC</t>
    </r>
  </si>
  <si>
    <t>Itapoá, 01 Agosto de 2016.</t>
  </si>
  <si>
    <r>
      <rPr>
        <b/>
        <sz val="10"/>
        <rFont val="Arial"/>
        <family val="2"/>
      </rPr>
      <t>Localização:</t>
    </r>
    <r>
      <rPr>
        <sz val="10"/>
        <rFont val="Arial"/>
        <family val="2"/>
        <charset val="1"/>
      </rPr>
      <t xml:space="preserve">  Avenida Celso Ramos esquina com Avenida José da Silva Pacheco - Balneário São José I - Itapoá - SC</t>
    </r>
  </si>
  <si>
    <r>
      <rPr>
        <b/>
        <sz val="10"/>
        <rFont val="Arial"/>
        <family val="2"/>
      </rPr>
      <t>Itapoá, 01 de Agosto de</t>
    </r>
    <r>
      <rPr>
        <sz val="10"/>
        <rFont val="Arial"/>
        <family val="2"/>
        <charset val="1"/>
      </rPr>
      <t xml:space="preserve"> 2016</t>
    </r>
  </si>
  <si>
    <t xml:space="preserve">PLACA DE REGULAMENTAÇÃO/ADVERTÊNCIA REFLETIVA EM ACO GALVANIZADO =4 R-33 Sentido e circulação na rotatória; 4 R-1 Parada obrigatória; 4 A-32b Passagem sinalizada de pedestre e 3 R-34 Circulação exclusiva de bicicletas.  </t>
  </si>
  <si>
    <t>José Morales Filho</t>
  </si>
  <si>
    <t>New Artes Comunicação Visual</t>
  </si>
  <si>
    <t>Agro Artes Sinaliz\ação</t>
  </si>
  <si>
    <t>TUBO DE AÇO GALVANIZADO DN 50 (2"), COMPRIMENTO 3,00M  - FORNECIMENTO E INSTALAÇÃO.</t>
  </si>
  <si>
    <t>TUBO DE AÇO GALVANIZADO DN 50 (2"), COMPRIMENTO 3,50M  - FORNECIMENTO E INSTALAÇÃO.</t>
  </si>
  <si>
    <t>Menor valor</t>
  </si>
  <si>
    <t>ITENS</t>
  </si>
  <si>
    <t>Itapoá, 08 de setembro de 2016</t>
  </si>
  <si>
    <t>Planilha complementar</t>
  </si>
  <si>
    <t>Itapoá, 08 de Setembro de 2016</t>
  </si>
  <si>
    <r>
      <t xml:space="preserve">OBRA: </t>
    </r>
    <r>
      <rPr>
        <sz val="11"/>
        <color rgb="FF000000"/>
        <rFont val="Arial"/>
        <family val="2"/>
        <charset val="1"/>
      </rPr>
      <t>Sinalização e canalização viária</t>
    </r>
  </si>
  <si>
    <t xml:space="preserve">Empreendimento:Sinalização e canalização viária - Balneário São José - Itapoá - SC </t>
  </si>
  <si>
    <r>
      <rPr>
        <b/>
        <sz val="10"/>
        <rFont val="Arial"/>
        <family val="2"/>
      </rPr>
      <t>Empreendiment</t>
    </r>
    <r>
      <rPr>
        <sz val="10"/>
        <rFont val="Arial"/>
        <family val="2"/>
        <charset val="1"/>
      </rPr>
      <t>o: Sinalização e canalização viária</t>
    </r>
  </si>
  <si>
    <t>Poste de açogalvanizado a fogo medida 3,50m comprimento e  2"(5cm) diâmetro</t>
  </si>
  <si>
    <t>Poste de açogalvanizado a fogo medida 3,00m comprimento e  2"(5cm) diâmetro</t>
  </si>
  <si>
    <t xml:space="preserve">Placa de advertência e Regularização medindo 60 x 60cm  R-33;  R-1, A-32b, R-34. </t>
  </si>
  <si>
    <t>2ª QUINZENA</t>
  </si>
  <si>
    <t>1ª QUINZENA</t>
  </si>
</sst>
</file>

<file path=xl/styles.xml><?xml version="1.0" encoding="utf-8"?>
<styleSheet xmlns="http://schemas.openxmlformats.org/spreadsheetml/2006/main">
  <numFmts count="8">
    <numFmt numFmtId="164" formatCode="_(* #,##0.00_);_(* \(#,##0.00\);_(* \-??_);_(@_)"/>
    <numFmt numFmtId="165" formatCode="_-* #,##0.00_-;\-* #,##0.00_-;_-* \-??_-;_-@_-"/>
    <numFmt numFmtId="166" formatCode="&quot;R$ &quot;#,##0.00"/>
    <numFmt numFmtId="167" formatCode="_-&quot;R$ &quot;* #,##0.00_-;&quot;-R$ &quot;* #,##0.00_-;_-&quot;R$ &quot;* \-??_-;_-@_-"/>
    <numFmt numFmtId="168" formatCode="_([$R$ -416]* #,##0.00_);_([$R$ -416]* \(#,##0.00\);_([$R$ -416]* \-??_);_(@_)"/>
    <numFmt numFmtId="169" formatCode="_ &quot;R$ &quot;* #,##0.00_ ;_ &quot;R$ &quot;* \-#,##0.00_ ;_ &quot;R$ &quot;* \-??_ ;_ @_ "/>
    <numFmt numFmtId="170" formatCode="0.000%"/>
    <numFmt numFmtId="171" formatCode="0.00000"/>
  </numFmts>
  <fonts count="37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sz val="14"/>
      <name val="Arial"/>
      <family val="2"/>
      <charset val="1"/>
    </font>
    <font>
      <b/>
      <i/>
      <sz val="1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6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Tahoma"/>
      <family val="2"/>
      <charset val="1"/>
    </font>
    <font>
      <sz val="11"/>
      <name val="Tahoma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  <charset val="1"/>
    </font>
    <font>
      <sz val="11"/>
      <name val="Arial"/>
      <family val="2"/>
    </font>
    <font>
      <sz val="11"/>
      <name val="Tahoma"/>
      <family val="2"/>
    </font>
    <font>
      <sz val="1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C0C0C0"/>
      </patternFill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5" fontId="25" fillId="0" borderId="0"/>
    <xf numFmtId="167" fontId="25" fillId="0" borderId="0"/>
    <xf numFmtId="9" fontId="25" fillId="0" borderId="0"/>
    <xf numFmtId="164" fontId="25" fillId="0" borderId="0"/>
  </cellStyleXfs>
  <cellXfs count="39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65" fontId="0" fillId="0" borderId="0" xfId="1" applyFont="1" applyBorder="1" applyAlignment="1" applyProtection="1"/>
    <xf numFmtId="4" fontId="1" fillId="0" borderId="0" xfId="0" applyNumberFormat="1" applyFont="1" applyAlignment="1">
      <alignment horizontal="right"/>
    </xf>
    <xf numFmtId="0" fontId="1" fillId="0" borderId="0" xfId="0" applyFont="1"/>
    <xf numFmtId="165" fontId="3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5" fontId="5" fillId="0" borderId="0" xfId="1" applyFont="1" applyBorder="1" applyAlignment="1" applyProtection="1">
      <alignment vertical="center" wrapText="1"/>
    </xf>
    <xf numFmtId="0" fontId="5" fillId="0" borderId="0" xfId="0" applyFont="1" applyBorder="1" applyAlignment="1">
      <alignment vertical="center" wrapText="1"/>
    </xf>
    <xf numFmtId="165" fontId="6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165" fontId="4" fillId="3" borderId="0" xfId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165" fontId="10" fillId="3" borderId="0" xfId="1" applyFont="1" applyFill="1" applyBorder="1" applyAlignment="1" applyProtection="1">
      <alignment horizontal="right" vertical="center" wrapText="1"/>
    </xf>
    <xf numFmtId="166" fontId="10" fillId="3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10" fontId="0" fillId="0" borderId="0" xfId="3" applyNumberFormat="1" applyFont="1" applyBorder="1" applyAlignment="1" applyProtection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167" fontId="25" fillId="0" borderId="14" xfId="2" applyBorder="1" applyAlignment="1">
      <alignment vertical="center"/>
    </xf>
    <xf numFmtId="10" fontId="10" fillId="0" borderId="14" xfId="0" applyNumberFormat="1" applyFont="1" applyBorder="1" applyAlignment="1">
      <alignment horizontal="right" vertical="center" wrapText="1"/>
    </xf>
    <xf numFmtId="167" fontId="10" fillId="0" borderId="14" xfId="2" applyFont="1" applyBorder="1" applyAlignment="1">
      <alignment vertical="center"/>
    </xf>
    <xf numFmtId="2" fontId="10" fillId="0" borderId="14" xfId="0" applyNumberFormat="1" applyFont="1" applyBorder="1" applyAlignment="1">
      <alignment vertical="center"/>
    </xf>
    <xf numFmtId="165" fontId="9" fillId="3" borderId="0" xfId="1" applyFont="1" applyFill="1" applyBorder="1" applyAlignment="1" applyProtection="1">
      <alignment horizontal="right" vertical="center" wrapText="1"/>
    </xf>
    <xf numFmtId="4" fontId="9" fillId="3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165" fontId="11" fillId="3" borderId="0" xfId="1" applyFont="1" applyFill="1" applyBorder="1" applyAlignment="1" applyProtection="1">
      <alignment horizontal="right" vertical="center" wrapText="1"/>
    </xf>
    <xf numFmtId="166" fontId="11" fillId="3" borderId="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Border="1" applyAlignment="1">
      <alignment vertical="center"/>
    </xf>
    <xf numFmtId="10" fontId="10" fillId="3" borderId="0" xfId="0" applyNumberFormat="1" applyFont="1" applyFill="1" applyBorder="1" applyAlignment="1">
      <alignment horizontal="right" vertical="center" wrapText="1"/>
    </xf>
    <xf numFmtId="10" fontId="10" fillId="0" borderId="0" xfId="0" applyNumberFormat="1" applyFont="1" applyBorder="1" applyAlignment="1">
      <alignment horizontal="right" vertical="center" wrapText="1"/>
    </xf>
    <xf numFmtId="2" fontId="10" fillId="0" borderId="1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6" fontId="4" fillId="4" borderId="0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0" borderId="31" xfId="0" applyFont="1" applyBorder="1" applyAlignment="1">
      <alignment vertical="center" wrapText="1"/>
    </xf>
    <xf numFmtId="0" fontId="0" fillId="0" borderId="31" xfId="0" applyBorder="1"/>
    <xf numFmtId="0" fontId="0" fillId="0" borderId="4" xfId="0" applyBorder="1"/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7" xfId="0" applyFont="1" applyBorder="1"/>
    <xf numFmtId="4" fontId="0" fillId="0" borderId="34" xfId="0" applyNumberFormat="1" applyBorder="1"/>
    <xf numFmtId="0" fontId="0" fillId="0" borderId="35" xfId="0" applyBorder="1"/>
    <xf numFmtId="10" fontId="0" fillId="0" borderId="36" xfId="3" applyNumberFormat="1" applyFont="1" applyBorder="1" applyAlignment="1" applyProtection="1"/>
    <xf numFmtId="4" fontId="0" fillId="0" borderId="37" xfId="0" applyNumberFormat="1" applyBorder="1"/>
    <xf numFmtId="0" fontId="0" fillId="0" borderId="3" xfId="0" applyBorder="1"/>
    <xf numFmtId="10" fontId="0" fillId="0" borderId="2" xfId="3" applyNumberFormat="1" applyFont="1" applyBorder="1" applyAlignment="1" applyProtection="1"/>
    <xf numFmtId="4" fontId="0" fillId="0" borderId="3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10" fontId="0" fillId="0" borderId="6" xfId="3" applyNumberFormat="1" applyFont="1" applyBorder="1" applyAlignment="1" applyProtection="1"/>
    <xf numFmtId="4" fontId="4" fillId="0" borderId="16" xfId="0" applyNumberFormat="1" applyFont="1" applyBorder="1"/>
    <xf numFmtId="165" fontId="4" fillId="0" borderId="15" xfId="1" applyFont="1" applyBorder="1" applyAlignment="1" applyProtection="1"/>
    <xf numFmtId="10" fontId="4" fillId="0" borderId="7" xfId="3" applyNumberFormat="1" applyFont="1" applyBorder="1" applyAlignment="1" applyProtection="1"/>
    <xf numFmtId="0" fontId="13" fillId="0" borderId="0" xfId="4" applyNumberFormat="1" applyFont="1"/>
    <xf numFmtId="0" fontId="13" fillId="0" borderId="0" xfId="4" applyNumberFormat="1" applyFont="1" applyBorder="1" applyAlignment="1">
      <alignment horizontal="left" vertical="center"/>
    </xf>
    <xf numFmtId="10" fontId="13" fillId="0" borderId="0" xfId="4" applyNumberFormat="1" applyFont="1" applyBorder="1" applyAlignment="1">
      <alignment horizontal="center" vertical="center"/>
    </xf>
    <xf numFmtId="169" fontId="0" fillId="0" borderId="0" xfId="4" applyNumberFormat="1" applyFont="1" applyBorder="1" applyAlignment="1" applyProtection="1">
      <alignment horizontal="center" vertical="center"/>
    </xf>
    <xf numFmtId="0" fontId="14" fillId="0" borderId="0" xfId="4" applyNumberFormat="1" applyFont="1" applyBorder="1" applyAlignment="1">
      <alignment vertical="center"/>
    </xf>
    <xf numFmtId="0" fontId="0" fillId="0" borderId="0" xfId="4" applyNumberFormat="1" applyFont="1" applyBorder="1" applyAlignment="1">
      <alignment vertical="center"/>
    </xf>
    <xf numFmtId="164" fontId="0" fillId="0" borderId="0" xfId="4" applyFont="1" applyBorder="1" applyAlignment="1" applyProtection="1">
      <alignment vertical="center"/>
    </xf>
    <xf numFmtId="0" fontId="4" fillId="0" borderId="0" xfId="4" applyNumberFormat="1" applyFont="1" applyBorder="1" applyAlignment="1">
      <alignment horizontal="center"/>
    </xf>
    <xf numFmtId="164" fontId="14" fillId="0" borderId="0" xfId="4" applyFont="1" applyBorder="1" applyAlignment="1" applyProtection="1">
      <alignment vertical="center"/>
    </xf>
    <xf numFmtId="0" fontId="15" fillId="0" borderId="0" xfId="4" applyNumberFormat="1" applyFont="1" applyBorder="1" applyAlignment="1">
      <alignment horizontal="center"/>
    </xf>
    <xf numFmtId="167" fontId="0" fillId="0" borderId="0" xfId="2" applyFont="1" applyBorder="1" applyAlignment="1" applyProtection="1"/>
    <xf numFmtId="170" fontId="0" fillId="0" borderId="0" xfId="3" applyNumberFormat="1" applyFont="1" applyBorder="1" applyAlignment="1" applyProtection="1"/>
    <xf numFmtId="0" fontId="0" fillId="0" borderId="0" xfId="4" applyNumberFormat="1" applyFont="1" applyAlignment="1">
      <alignment vertical="center"/>
    </xf>
    <xf numFmtId="0" fontId="18" fillId="0" borderId="0" xfId="4" applyNumberFormat="1" applyFont="1" applyBorder="1" applyAlignment="1">
      <alignment horizontal="left" vertical="center"/>
    </xf>
    <xf numFmtId="0" fontId="17" fillId="0" borderId="0" xfId="4" applyNumberFormat="1" applyFont="1" applyBorder="1" applyAlignment="1">
      <alignment horizontal="left" vertical="center"/>
    </xf>
    <xf numFmtId="0" fontId="19" fillId="5" borderId="8" xfId="4" applyNumberFormat="1" applyFont="1" applyFill="1" applyBorder="1" applyAlignment="1">
      <alignment horizontal="center" vertical="top" wrapText="1"/>
    </xf>
    <xf numFmtId="0" fontId="19" fillId="5" borderId="9" xfId="4" applyNumberFormat="1" applyFont="1" applyFill="1" applyBorder="1" applyAlignment="1">
      <alignment horizontal="center" vertical="top" wrapText="1"/>
    </xf>
    <xf numFmtId="4" fontId="19" fillId="5" borderId="10" xfId="4" applyNumberFormat="1" applyFont="1" applyFill="1" applyBorder="1" applyAlignment="1">
      <alignment horizontal="center" vertical="top" wrapText="1"/>
    </xf>
    <xf numFmtId="0" fontId="13" fillId="0" borderId="35" xfId="4" applyNumberFormat="1" applyFont="1" applyBorder="1" applyAlignment="1">
      <alignment horizontal="center" vertical="center"/>
    </xf>
    <xf numFmtId="0" fontId="20" fillId="0" borderId="21" xfId="4" applyNumberFormat="1" applyFont="1" applyBorder="1" applyAlignment="1">
      <alignment vertical="center" wrapText="1"/>
    </xf>
    <xf numFmtId="169" fontId="4" fillId="0" borderId="4" xfId="4" applyNumberFormat="1" applyFont="1" applyBorder="1" applyAlignment="1" applyProtection="1">
      <alignment horizontal="center" vertical="center"/>
    </xf>
    <xf numFmtId="0" fontId="21" fillId="0" borderId="12" xfId="4" applyNumberFormat="1" applyFont="1" applyBorder="1" applyAlignment="1">
      <alignment horizontal="center" wrapText="1"/>
    </xf>
    <xf numFmtId="169" fontId="0" fillId="0" borderId="30" xfId="4" applyNumberFormat="1" applyFont="1" applyBorder="1" applyAlignment="1" applyProtection="1">
      <alignment horizontal="center" vertical="center"/>
    </xf>
    <xf numFmtId="0" fontId="13" fillId="0" borderId="3" xfId="4" applyNumberFormat="1" applyFont="1" applyBorder="1" applyAlignment="1">
      <alignment horizontal="center" vertical="center"/>
    </xf>
    <xf numFmtId="2" fontId="22" fillId="0" borderId="14" xfId="4" applyNumberFormat="1" applyFont="1" applyBorder="1" applyAlignment="1">
      <alignment horizontal="center" vertical="center" wrapText="1"/>
    </xf>
    <xf numFmtId="0" fontId="21" fillId="0" borderId="14" xfId="4" applyNumberFormat="1" applyFont="1" applyBorder="1" applyAlignment="1">
      <alignment horizontal="center" wrapText="1"/>
    </xf>
    <xf numFmtId="169" fontId="0" fillId="0" borderId="4" xfId="4" applyNumberFormat="1" applyFont="1" applyBorder="1" applyAlignment="1" applyProtection="1">
      <alignment horizontal="center" vertical="center"/>
    </xf>
    <xf numFmtId="0" fontId="20" fillId="0" borderId="13" xfId="4" applyNumberFormat="1" applyFont="1" applyBorder="1" applyAlignment="1">
      <alignment vertical="center" wrapText="1"/>
    </xf>
    <xf numFmtId="4" fontId="22" fillId="0" borderId="14" xfId="4" applyNumberFormat="1" applyFont="1" applyBorder="1" applyAlignment="1">
      <alignment horizontal="center" vertical="center" wrapText="1"/>
    </xf>
    <xf numFmtId="0" fontId="20" fillId="0" borderId="11" xfId="4" applyNumberFormat="1" applyFont="1" applyBorder="1" applyAlignment="1">
      <alignment vertical="center" wrapText="1"/>
    </xf>
    <xf numFmtId="169" fontId="4" fillId="0" borderId="30" xfId="4" applyNumberFormat="1" applyFont="1" applyBorder="1" applyAlignment="1" applyProtection="1">
      <alignment horizontal="center" vertical="center"/>
    </xf>
    <xf numFmtId="0" fontId="21" fillId="0" borderId="20" xfId="4" applyNumberFormat="1" applyFont="1" applyBorder="1" applyAlignment="1">
      <alignment horizontal="center" wrapText="1"/>
    </xf>
    <xf numFmtId="0" fontId="21" fillId="0" borderId="41" xfId="4" applyNumberFormat="1" applyFont="1" applyBorder="1" applyAlignment="1">
      <alignment horizontal="center" wrapText="1"/>
    </xf>
    <xf numFmtId="169" fontId="0" fillId="0" borderId="42" xfId="4" applyNumberFormat="1" applyFont="1" applyBorder="1" applyAlignment="1" applyProtection="1">
      <alignment horizontal="center" vertical="center"/>
    </xf>
    <xf numFmtId="169" fontId="13" fillId="0" borderId="43" xfId="4" applyNumberFormat="1" applyFont="1" applyBorder="1" applyAlignment="1" applyProtection="1">
      <alignment horizontal="center" vertical="center"/>
    </xf>
    <xf numFmtId="10" fontId="13" fillId="0" borderId="44" xfId="4" applyNumberFormat="1" applyFont="1" applyBorder="1" applyAlignment="1">
      <alignment horizontal="center" vertical="center"/>
    </xf>
    <xf numFmtId="10" fontId="13" fillId="0" borderId="45" xfId="4" applyNumberFormat="1" applyFont="1" applyBorder="1" applyAlignment="1">
      <alignment horizontal="center" vertical="center"/>
    </xf>
    <xf numFmtId="0" fontId="7" fillId="0" borderId="0" xfId="4" applyNumberFormat="1" applyFont="1"/>
    <xf numFmtId="0" fontId="2" fillId="0" borderId="0" xfId="4" applyNumberFormat="1" applyFont="1" applyAlignment="1">
      <alignment horizontal="center"/>
    </xf>
    <xf numFmtId="0" fontId="2" fillId="0" borderId="0" xfId="4" applyNumberFormat="1" applyFont="1"/>
    <xf numFmtId="0" fontId="7" fillId="0" borderId="43" xfId="4" applyNumberFormat="1" applyFont="1" applyBorder="1" applyAlignment="1">
      <alignment horizontal="center"/>
    </xf>
    <xf numFmtId="10" fontId="7" fillId="0" borderId="43" xfId="4" applyNumberFormat="1" applyFont="1" applyBorder="1" applyAlignment="1">
      <alignment horizontal="center"/>
    </xf>
    <xf numFmtId="0" fontId="7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0" fontId="7" fillId="0" borderId="45" xfId="4" applyNumberFormat="1" applyFont="1" applyBorder="1" applyAlignment="1">
      <alignment horizontal="center"/>
    </xf>
    <xf numFmtId="10" fontId="7" fillId="0" borderId="45" xfId="4" applyNumberFormat="1" applyFont="1" applyBorder="1" applyAlignment="1">
      <alignment horizontal="center"/>
    </xf>
    <xf numFmtId="10" fontId="7" fillId="0" borderId="0" xfId="4" applyNumberFormat="1" applyFont="1"/>
    <xf numFmtId="10" fontId="7" fillId="0" borderId="0" xfId="4" applyNumberFormat="1" applyFont="1" applyBorder="1" applyAlignment="1" applyProtection="1"/>
    <xf numFmtId="0" fontId="6" fillId="0" borderId="15" xfId="4" applyNumberFormat="1" applyFont="1" applyBorder="1" applyAlignment="1">
      <alignment horizontal="center" vertical="center"/>
    </xf>
    <xf numFmtId="10" fontId="6" fillId="0" borderId="7" xfId="4" applyNumberFormat="1" applyFont="1" applyBorder="1" applyAlignment="1">
      <alignment horizontal="center" vertical="center"/>
    </xf>
    <xf numFmtId="0" fontId="22" fillId="0" borderId="1" xfId="4" applyNumberFormat="1" applyFont="1" applyBorder="1"/>
    <xf numFmtId="0" fontId="22" fillId="0" borderId="0" xfId="4" applyNumberFormat="1" applyFont="1"/>
    <xf numFmtId="0" fontId="22" fillId="0" borderId="0" xfId="4" applyNumberFormat="1" applyFont="1" applyBorder="1"/>
    <xf numFmtId="0" fontId="24" fillId="0" borderId="0" xfId="4" applyNumberFormat="1" applyFont="1" applyBorder="1" applyAlignment="1"/>
    <xf numFmtId="0" fontId="4" fillId="0" borderId="0" xfId="4" applyNumberFormat="1" applyFont="1" applyBorder="1" applyAlignment="1"/>
    <xf numFmtId="0" fontId="9" fillId="6" borderId="0" xfId="4" applyNumberFormat="1" applyFont="1" applyFill="1" applyAlignment="1">
      <alignment vertical="center" wrapText="1"/>
    </xf>
    <xf numFmtId="0" fontId="10" fillId="6" borderId="0" xfId="4" applyNumberFormat="1" applyFont="1" applyFill="1" applyAlignment="1">
      <alignment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164" fontId="10" fillId="0" borderId="46" xfId="0" applyNumberFormat="1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64" fontId="10" fillId="0" borderId="20" xfId="0" applyNumberFormat="1" applyFont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164" fontId="9" fillId="4" borderId="46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/>
    </xf>
    <xf numFmtId="4" fontId="9" fillId="4" borderId="20" xfId="0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2" fontId="10" fillId="0" borderId="35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right" vertical="center" wrapText="1"/>
    </xf>
    <xf numFmtId="0" fontId="10" fillId="0" borderId="47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justify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justify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justify" vertical="center" wrapText="1"/>
    </xf>
    <xf numFmtId="49" fontId="9" fillId="4" borderId="46" xfId="0" applyNumberFormat="1" applyFont="1" applyFill="1" applyBorder="1" applyAlignment="1">
      <alignment horizontal="center" vertical="center" wrapText="1"/>
    </xf>
    <xf numFmtId="4" fontId="9" fillId="4" borderId="46" xfId="0" applyNumberFormat="1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horizontal="left" vertical="center" wrapText="1"/>
    </xf>
    <xf numFmtId="0" fontId="29" fillId="7" borderId="14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left"/>
    </xf>
    <xf numFmtId="0" fontId="29" fillId="7" borderId="37" xfId="0" applyFont="1" applyFill="1" applyBorder="1" applyAlignment="1"/>
    <xf numFmtId="0" fontId="29" fillId="7" borderId="48" xfId="0" applyFont="1" applyFill="1" applyBorder="1" applyAlignment="1"/>
    <xf numFmtId="0" fontId="0" fillId="7" borderId="14" xfId="0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4" xfId="0" applyFont="1" applyBorder="1"/>
    <xf numFmtId="10" fontId="30" fillId="0" borderId="14" xfId="3" applyNumberFormat="1" applyFont="1" applyBorder="1"/>
    <xf numFmtId="10" fontId="0" fillId="0" borderId="14" xfId="3" applyNumberFormat="1" applyFont="1" applyBorder="1"/>
    <xf numFmtId="0" fontId="30" fillId="7" borderId="14" xfId="0" applyFont="1" applyFill="1" applyBorder="1" applyAlignment="1">
      <alignment horizontal="center"/>
    </xf>
    <xf numFmtId="0" fontId="30" fillId="7" borderId="14" xfId="0" applyFont="1" applyFill="1" applyBorder="1"/>
    <xf numFmtId="10" fontId="30" fillId="7" borderId="14" xfId="3" applyNumberFormat="1" applyFont="1" applyFill="1" applyBorder="1"/>
    <xf numFmtId="2" fontId="30" fillId="0" borderId="14" xfId="0" applyNumberFormat="1" applyFont="1" applyBorder="1"/>
    <xf numFmtId="10" fontId="28" fillId="7" borderId="14" xfId="3" applyNumberFormat="1" applyFont="1" applyFill="1" applyBorder="1"/>
    <xf numFmtId="0" fontId="28" fillId="0" borderId="0" xfId="0" applyFont="1" applyFill="1" applyBorder="1" applyAlignment="1">
      <alignment horizontal="right"/>
    </xf>
    <xf numFmtId="10" fontId="28" fillId="0" borderId="0" xfId="3" applyNumberFormat="1" applyFont="1" applyFill="1" applyBorder="1"/>
    <xf numFmtId="0" fontId="30" fillId="0" borderId="3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/>
    <xf numFmtId="10" fontId="28" fillId="0" borderId="0" xfId="3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wrapText="1"/>
    </xf>
    <xf numFmtId="0" fontId="29" fillId="7" borderId="14" xfId="0" applyFont="1" applyFill="1" applyBorder="1" applyAlignment="1">
      <alignment horizontal="center" vertical="center"/>
    </xf>
    <xf numFmtId="10" fontId="0" fillId="0" borderId="0" xfId="0" applyNumberFormat="1"/>
    <xf numFmtId="171" fontId="0" fillId="0" borderId="0" xfId="0" applyNumberFormat="1"/>
    <xf numFmtId="0" fontId="29" fillId="0" borderId="29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Border="1"/>
    <xf numFmtId="2" fontId="10" fillId="2" borderId="14" xfId="0" applyNumberFormat="1" applyFont="1" applyFill="1" applyBorder="1" applyAlignment="1">
      <alignment horizontal="center" vertical="center"/>
    </xf>
    <xf numFmtId="165" fontId="10" fillId="0" borderId="14" xfId="1" applyFont="1" applyBorder="1" applyAlignment="1" applyProtection="1">
      <alignment horizontal="center" vertical="center"/>
    </xf>
    <xf numFmtId="167" fontId="10" fillId="0" borderId="14" xfId="2" applyFont="1" applyBorder="1"/>
    <xf numFmtId="165" fontId="10" fillId="0" borderId="14" xfId="1" applyFont="1" applyBorder="1" applyAlignment="1" applyProtection="1">
      <alignment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168" fontId="10" fillId="0" borderId="14" xfId="0" applyNumberFormat="1" applyFont="1" applyBorder="1" applyAlignment="1">
      <alignment horizontal="right" vertical="center" wrapText="1"/>
    </xf>
    <xf numFmtId="168" fontId="9" fillId="0" borderId="14" xfId="0" applyNumberFormat="1" applyFont="1" applyBorder="1" applyAlignment="1">
      <alignment horizontal="right" vertical="center" wrapText="1"/>
    </xf>
    <xf numFmtId="2" fontId="0" fillId="0" borderId="14" xfId="0" applyNumberFormat="1" applyFont="1" applyBorder="1" applyAlignment="1">
      <alignment vertical="center"/>
    </xf>
    <xf numFmtId="165" fontId="9" fillId="2" borderId="12" xfId="1" applyFont="1" applyFill="1" applyBorder="1" applyAlignment="1" applyProtection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right"/>
    </xf>
    <xf numFmtId="0" fontId="12" fillId="0" borderId="0" xfId="0" applyFont="1"/>
    <xf numFmtId="0" fontId="3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9" fontId="25" fillId="0" borderId="14" xfId="3" applyFont="1" applyBorder="1" applyAlignment="1" applyProtection="1">
      <alignment horizontal="center" vertical="center"/>
    </xf>
    <xf numFmtId="169" fontId="25" fillId="0" borderId="14" xfId="2" applyNumberFormat="1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right" vertical="center"/>
    </xf>
    <xf numFmtId="169" fontId="25" fillId="8" borderId="14" xfId="2" applyNumberFormat="1" applyFont="1" applyFill="1" applyBorder="1" applyAlignment="1" applyProtection="1">
      <alignment horizontal="center" vertical="center"/>
    </xf>
    <xf numFmtId="169" fontId="25" fillId="8" borderId="14" xfId="0" applyNumberFormat="1" applyFont="1" applyFill="1" applyBorder="1" applyAlignment="1">
      <alignment horizontal="center" vertical="center"/>
    </xf>
    <xf numFmtId="10" fontId="25" fillId="11" borderId="14" xfId="0" applyNumberFormat="1" applyFont="1" applyFill="1" applyBorder="1" applyAlignment="1">
      <alignment horizontal="center" vertical="center"/>
    </xf>
    <xf numFmtId="9" fontId="25" fillId="11" borderId="14" xfId="3" applyFont="1" applyFill="1" applyBorder="1" applyAlignment="1" applyProtection="1">
      <alignment horizontal="center" vertical="center"/>
    </xf>
    <xf numFmtId="169" fontId="25" fillId="11" borderId="14" xfId="0" applyNumberFormat="1" applyFont="1" applyFill="1" applyBorder="1" applyAlignment="1">
      <alignment horizontal="center" vertical="center"/>
    </xf>
    <xf numFmtId="9" fontId="25" fillId="0" borderId="14" xfId="3" applyNumberFormat="1" applyFont="1" applyBorder="1" applyAlignment="1" applyProtection="1">
      <alignment horizontal="center" vertical="center"/>
    </xf>
    <xf numFmtId="10" fontId="25" fillId="8" borderId="14" xfId="3" applyNumberFormat="1" applyFont="1" applyFill="1" applyBorder="1" applyAlignment="1" applyProtection="1">
      <alignment horizontal="center" vertical="center"/>
    </xf>
    <xf numFmtId="10" fontId="25" fillId="11" borderId="14" xfId="3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vertical="center"/>
    </xf>
    <xf numFmtId="2" fontId="10" fillId="0" borderId="20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 wrapText="1"/>
    </xf>
    <xf numFmtId="168" fontId="9" fillId="2" borderId="10" xfId="0" applyNumberFormat="1" applyFont="1" applyFill="1" applyBorder="1" applyAlignment="1">
      <alignment horizontal="right" vertical="center" wrapText="1"/>
    </xf>
    <xf numFmtId="169" fontId="25" fillId="0" borderId="12" xfId="2" applyNumberFormat="1" applyFont="1" applyBorder="1" applyAlignment="1" applyProtection="1">
      <alignment horizontal="center" vertical="center"/>
    </xf>
    <xf numFmtId="9" fontId="25" fillId="0" borderId="12" xfId="3" applyFont="1" applyBorder="1" applyAlignment="1" applyProtection="1">
      <alignment horizontal="center" vertical="center"/>
    </xf>
    <xf numFmtId="9" fontId="25" fillId="0" borderId="12" xfId="3" applyNumberFormat="1" applyFont="1" applyBorder="1" applyAlignment="1" applyProtection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0" fillId="8" borderId="14" xfId="0" applyFont="1" applyFill="1" applyBorder="1" applyAlignment="1">
      <alignment horizontal="right" vertical="center"/>
    </xf>
    <xf numFmtId="0" fontId="30" fillId="11" borderId="14" xfId="0" applyFont="1" applyFill="1" applyBorder="1" applyAlignment="1">
      <alignment horizontal="right" vertical="center"/>
    </xf>
    <xf numFmtId="169" fontId="30" fillId="8" borderId="14" xfId="0" applyNumberFormat="1" applyFont="1" applyFill="1" applyBorder="1" applyAlignment="1">
      <alignment horizontal="center" vertical="center"/>
    </xf>
    <xf numFmtId="10" fontId="30" fillId="8" borderId="14" xfId="3" applyNumberFormat="1" applyFont="1" applyFill="1" applyBorder="1" applyAlignment="1" applyProtection="1">
      <alignment horizontal="center" vertical="center"/>
    </xf>
    <xf numFmtId="0" fontId="0" fillId="0" borderId="14" xfId="0" applyBorder="1"/>
    <xf numFmtId="0" fontId="4" fillId="0" borderId="14" xfId="0" applyFont="1" applyBorder="1" applyAlignment="1">
      <alignment horizontal="center" vertical="center"/>
    </xf>
    <xf numFmtId="167" fontId="25" fillId="0" borderId="14" xfId="2" applyBorder="1"/>
    <xf numFmtId="0" fontId="4" fillId="0" borderId="12" xfId="0" applyFont="1" applyBorder="1" applyAlignment="1">
      <alignment horizontal="center" vertical="center"/>
    </xf>
    <xf numFmtId="167" fontId="25" fillId="0" borderId="12" xfId="2" applyBorder="1"/>
    <xf numFmtId="0" fontId="30" fillId="11" borderId="20" xfId="0" applyFont="1" applyFill="1" applyBorder="1" applyAlignment="1">
      <alignment horizontal="right" vertical="center"/>
    </xf>
    <xf numFmtId="10" fontId="25" fillId="11" borderId="20" xfId="0" applyNumberFormat="1" applyFont="1" applyFill="1" applyBorder="1" applyAlignment="1">
      <alignment horizontal="center" vertical="center"/>
    </xf>
    <xf numFmtId="9" fontId="25" fillId="11" borderId="20" xfId="3" applyFont="1" applyFill="1" applyBorder="1" applyAlignment="1" applyProtection="1">
      <alignment horizontal="center" vertical="center"/>
    </xf>
    <xf numFmtId="167" fontId="25" fillId="0" borderId="20" xfId="2" applyBorder="1"/>
    <xf numFmtId="167" fontId="25" fillId="0" borderId="10" xfId="2" applyBorder="1"/>
    <xf numFmtId="9" fontId="2" fillId="0" borderId="0" xfId="3" applyFont="1" applyBorder="1" applyAlignment="1" applyProtection="1">
      <alignment horizontal="center" vertical="center" wrapText="1"/>
    </xf>
    <xf numFmtId="9" fontId="33" fillId="0" borderId="0" xfId="3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/>
    <xf numFmtId="167" fontId="31" fillId="0" borderId="14" xfId="2" applyFont="1" applyBorder="1"/>
    <xf numFmtId="0" fontId="0" fillId="0" borderId="0" xfId="0" applyBorder="1" applyAlignment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2" fontId="9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2" fontId="9" fillId="0" borderId="20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165" fontId="4" fillId="3" borderId="0" xfId="1" applyFont="1" applyFill="1" applyBorder="1" applyAlignment="1" applyProtection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9" fontId="33" fillId="0" borderId="0" xfId="3" applyFont="1" applyBorder="1" applyAlignment="1" applyProtection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9" fontId="2" fillId="0" borderId="0" xfId="3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8" fillId="0" borderId="0" xfId="4" applyNumberFormat="1" applyFont="1" applyBorder="1" applyAlignment="1">
      <alignment horizontal="left"/>
    </xf>
    <xf numFmtId="0" fontId="18" fillId="0" borderId="0" xfId="4" applyNumberFormat="1" applyFont="1" applyBorder="1" applyAlignment="1">
      <alignment horizontal="left" vertical="center"/>
    </xf>
    <xf numFmtId="0" fontId="13" fillId="0" borderId="33" xfId="4" applyNumberFormat="1" applyFont="1" applyBorder="1" applyAlignment="1">
      <alignment horizontal="left" vertical="center"/>
    </xf>
    <xf numFmtId="0" fontId="13" fillId="0" borderId="38" xfId="4" applyNumberFormat="1" applyFont="1" applyBorder="1" applyAlignment="1">
      <alignment horizontal="left" vertical="center"/>
    </xf>
    <xf numFmtId="0" fontId="16" fillId="0" borderId="0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17" fillId="0" borderId="0" xfId="4" applyNumberFormat="1" applyFont="1" applyBorder="1" applyAlignment="1">
      <alignment horizontal="center" vertical="center"/>
    </xf>
    <xf numFmtId="0" fontId="9" fillId="6" borderId="0" xfId="4" applyNumberFormat="1" applyFont="1" applyFill="1" applyBorder="1" applyAlignment="1">
      <alignment horizontal="center" vertical="center" wrapText="1"/>
    </xf>
    <xf numFmtId="0" fontId="10" fillId="6" borderId="0" xfId="4" applyNumberFormat="1" applyFont="1" applyFill="1" applyBorder="1" applyAlignment="1">
      <alignment horizontal="center" vertical="center" wrapText="1"/>
    </xf>
    <xf numFmtId="0" fontId="22" fillId="0" borderId="0" xfId="4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center"/>
    </xf>
    <xf numFmtId="0" fontId="23" fillId="0" borderId="0" xfId="4" applyNumberFormat="1" applyFont="1" applyBorder="1" applyAlignment="1">
      <alignment horizontal="center" wrapText="1"/>
    </xf>
    <xf numFmtId="0" fontId="23" fillId="0" borderId="0" xfId="4" applyNumberFormat="1" applyFont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 wrapText="1"/>
    </xf>
    <xf numFmtId="0" fontId="6" fillId="0" borderId="7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8" fillId="8" borderId="15" xfId="0" applyFont="1" applyFill="1" applyBorder="1" applyAlignment="1">
      <alignment horizontal="center"/>
    </xf>
    <xf numFmtId="0" fontId="28" fillId="8" borderId="17" xfId="0" applyFont="1" applyFill="1" applyBorder="1" applyAlignment="1">
      <alignment horizontal="center"/>
    </xf>
    <xf numFmtId="0" fontId="28" fillId="8" borderId="18" xfId="0" applyFont="1" applyFill="1" applyBorder="1" applyAlignment="1">
      <alignment horizontal="center"/>
    </xf>
    <xf numFmtId="0" fontId="29" fillId="0" borderId="37" xfId="0" applyFont="1" applyBorder="1" applyAlignment="1">
      <alignment horizontal="left" wrapText="1"/>
    </xf>
    <xf numFmtId="0" fontId="29" fillId="0" borderId="31" xfId="0" applyFont="1" applyBorder="1" applyAlignment="1">
      <alignment horizontal="left" wrapText="1"/>
    </xf>
    <xf numFmtId="0" fontId="29" fillId="0" borderId="48" xfId="0" applyFont="1" applyBorder="1" applyAlignment="1">
      <alignment horizontal="left" wrapText="1"/>
    </xf>
    <xf numFmtId="0" fontId="29" fillId="0" borderId="14" xfId="0" applyFont="1" applyBorder="1" applyAlignment="1">
      <alignment horizontal="left"/>
    </xf>
    <xf numFmtId="0" fontId="28" fillId="7" borderId="14" xfId="0" applyFont="1" applyFill="1" applyBorder="1" applyAlignment="1">
      <alignment horizontal="right"/>
    </xf>
    <xf numFmtId="0" fontId="28" fillId="0" borderId="4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left" vertical="center"/>
    </xf>
    <xf numFmtId="0" fontId="29" fillId="0" borderId="42" xfId="0" applyFont="1" applyFill="1" applyBorder="1" applyAlignment="1">
      <alignment horizontal="left" vertical="center"/>
    </xf>
    <xf numFmtId="10" fontId="28" fillId="9" borderId="49" xfId="3" applyNumberFormat="1" applyFont="1" applyFill="1" applyBorder="1" applyAlignment="1">
      <alignment horizontal="center" vertical="center"/>
    </xf>
    <xf numFmtId="10" fontId="28" fillId="9" borderId="50" xfId="3" applyNumberFormat="1" applyFont="1" applyFill="1" applyBorder="1" applyAlignment="1">
      <alignment horizontal="center" vertical="center"/>
    </xf>
    <xf numFmtId="10" fontId="28" fillId="9" borderId="19" xfId="3" applyNumberFormat="1" applyFont="1" applyFill="1" applyBorder="1" applyAlignment="1">
      <alignment horizontal="center" vertical="center"/>
    </xf>
    <xf numFmtId="10" fontId="28" fillId="9" borderId="42" xfId="3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0" fillId="0" borderId="37" xfId="0" applyFont="1" applyBorder="1" applyAlignment="1">
      <alignment horizontal="left"/>
    </xf>
    <xf numFmtId="0" fontId="30" fillId="0" borderId="31" xfId="0" applyFont="1" applyBorder="1" applyAlignment="1">
      <alignment horizontal="left"/>
    </xf>
    <xf numFmtId="0" fontId="30" fillId="0" borderId="48" xfId="0" applyFont="1" applyBorder="1" applyAlignment="1">
      <alignment horizontal="left"/>
    </xf>
    <xf numFmtId="0" fontId="30" fillId="0" borderId="14" xfId="0" applyFont="1" applyBorder="1" applyAlignment="1">
      <alignment horizontal="left" wrapText="1"/>
    </xf>
    <xf numFmtId="0" fontId="30" fillId="10" borderId="0" xfId="0" applyFont="1" applyFill="1" applyAlignment="1">
      <alignment horizontal="center" vertical="center"/>
    </xf>
    <xf numFmtId="0" fontId="31" fillId="11" borderId="8" xfId="0" applyFont="1" applyFill="1" applyBorder="1" applyAlignment="1">
      <alignment horizontal="right" vertical="center"/>
    </xf>
    <xf numFmtId="0" fontId="31" fillId="11" borderId="9" xfId="0" applyFont="1" applyFill="1" applyBorder="1" applyAlignment="1">
      <alignment horizontal="right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6" fillId="8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</cellXfs>
  <cellStyles count="5">
    <cellStyle name="Moeda" xfId="2" builtinId="4"/>
    <cellStyle name="Normal" xfId="0" builtinId="0"/>
    <cellStyle name="Porcentagem" xfId="3" builtinId="5"/>
    <cellStyle name="Separador de milhares" xfId="1" builtinId="3"/>
    <cellStyle name="TableStyleLight1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467591</xdr:colOff>
      <xdr:row>1</xdr:row>
      <xdr:rowOff>51954</xdr:rowOff>
    </xdr:from>
    <xdr:to>
      <xdr:col>2</xdr:col>
      <xdr:colOff>1298864</xdr:colOff>
      <xdr:row>1</xdr:row>
      <xdr:rowOff>857249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5727" y="450272"/>
          <a:ext cx="831273" cy="8052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160200</xdr:colOff>
      <xdr:row>0</xdr:row>
      <xdr:rowOff>61920</xdr:rowOff>
    </xdr:from>
    <xdr:to>
      <xdr:col>6</xdr:col>
      <xdr:colOff>1013760</xdr:colOff>
      <xdr:row>3</xdr:row>
      <xdr:rowOff>65520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1360" y="61920"/>
          <a:ext cx="2223720" cy="784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2414520</xdr:colOff>
      <xdr:row>0</xdr:row>
      <xdr:rowOff>39600</xdr:rowOff>
    </xdr:from>
    <xdr:to>
      <xdr:col>1</xdr:col>
      <xdr:colOff>4100760</xdr:colOff>
      <xdr:row>5</xdr:row>
      <xdr:rowOff>56880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9640" y="39600"/>
          <a:ext cx="1686240" cy="826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9525</xdr:rowOff>
    </xdr:from>
    <xdr:to>
      <xdr:col>2</xdr:col>
      <xdr:colOff>523875</xdr:colOff>
      <xdr:row>10</xdr:row>
      <xdr:rowOff>180975</xdr:rowOff>
    </xdr:to>
    <xdr:sp macro="" textlink="">
      <xdr:nvSpPr>
        <xdr:cNvPr id="2" name="CustomShape 1"/>
        <xdr:cNvSpPr>
          <a:spLocks noChangeShapeType="1"/>
        </xdr:cNvSpPr>
      </xdr:nvSpPr>
      <xdr:spPr bwMode="auto">
        <a:xfrm>
          <a:off x="3209925" y="2371725"/>
          <a:ext cx="523875" cy="333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639041</xdr:colOff>
      <xdr:row>0</xdr:row>
      <xdr:rowOff>104775</xdr:rowOff>
    </xdr:from>
    <xdr:to>
      <xdr:col>0</xdr:col>
      <xdr:colOff>1470314</xdr:colOff>
      <xdr:row>0</xdr:row>
      <xdr:rowOff>910070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041" y="104775"/>
          <a:ext cx="831273" cy="8052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2:W50"/>
  <sheetViews>
    <sheetView showGridLines="0" view="pageBreakPreview" topLeftCell="A34" zoomScale="110" zoomScalePageLayoutView="110" workbookViewId="0">
      <selection activeCell="A3" sqref="A3:I3"/>
    </sheetView>
  </sheetViews>
  <sheetFormatPr defaultRowHeight="12.75"/>
  <cols>
    <col min="1" max="1" width="8.140625"/>
    <col min="2" max="2" width="15.140625" style="1" bestFit="1" customWidth="1"/>
    <col min="3" max="3" width="54.5703125"/>
    <col min="4" max="4" width="6.5703125"/>
    <col min="5" max="5" width="10"/>
    <col min="6" max="6" width="11.42578125" style="2"/>
    <col min="7" max="7" width="9" bestFit="1" customWidth="1"/>
    <col min="8" max="8" width="11.42578125" style="2"/>
    <col min="9" max="9" width="14.7109375"/>
    <col min="10" max="10" width="16.85546875" style="3"/>
    <col min="11" max="16" width="16.85546875"/>
    <col min="17" max="17" width="12.85546875"/>
    <col min="18" max="18" width="8.140625" style="4"/>
    <col min="19" max="19" width="11.85546875" style="5"/>
    <col min="20" max="21" width="11"/>
    <col min="22" max="1025" width="8.7109375"/>
  </cols>
  <sheetData>
    <row r="2" spans="1:23" ht="80.25" customHeight="1">
      <c r="A2" s="330" t="s">
        <v>0</v>
      </c>
      <c r="B2" s="331"/>
      <c r="C2" s="331"/>
      <c r="D2" s="331"/>
      <c r="E2" s="331"/>
      <c r="F2" s="331"/>
      <c r="G2" s="331"/>
      <c r="H2" s="331"/>
      <c r="I2" s="331"/>
      <c r="J2" s="6"/>
      <c r="K2" s="7"/>
      <c r="L2" s="7"/>
      <c r="M2" s="7"/>
      <c r="N2" s="7"/>
      <c r="O2" s="7"/>
      <c r="P2" s="7"/>
      <c r="R2"/>
      <c r="S2"/>
    </row>
    <row r="3" spans="1:23" ht="15" customHeight="1">
      <c r="A3" s="326" t="s">
        <v>252</v>
      </c>
      <c r="B3" s="326"/>
      <c r="C3" s="326"/>
      <c r="D3" s="326"/>
      <c r="E3" s="326"/>
      <c r="F3" s="326"/>
      <c r="G3" s="326"/>
      <c r="H3" s="326"/>
      <c r="I3" s="326"/>
      <c r="J3" s="327"/>
      <c r="K3" s="327"/>
      <c r="L3" s="8"/>
      <c r="M3" s="8"/>
      <c r="N3" s="8"/>
      <c r="O3" s="8"/>
      <c r="P3" s="8"/>
      <c r="R3"/>
      <c r="S3"/>
    </row>
    <row r="4" spans="1:23" ht="15" customHeight="1">
      <c r="A4" s="328" t="s">
        <v>237</v>
      </c>
      <c r="B4" s="328"/>
      <c r="C4" s="328"/>
      <c r="D4" s="328"/>
      <c r="E4" s="328"/>
      <c r="F4" s="328"/>
      <c r="G4" s="328"/>
      <c r="H4" s="328"/>
      <c r="I4" s="10"/>
      <c r="J4" s="9"/>
      <c r="K4" s="10"/>
      <c r="L4" s="10"/>
      <c r="M4" s="10"/>
      <c r="N4" s="10"/>
      <c r="O4" s="10"/>
      <c r="P4" s="10"/>
      <c r="R4"/>
      <c r="S4"/>
    </row>
    <row r="5" spans="1:23" ht="15" customHeight="1">
      <c r="A5" s="329" t="s">
        <v>203</v>
      </c>
      <c r="B5" s="329"/>
      <c r="C5" s="329"/>
      <c r="D5" s="329"/>
      <c r="E5" s="329"/>
      <c r="F5" s="329"/>
      <c r="G5" s="329"/>
      <c r="H5" s="329"/>
      <c r="I5" s="329"/>
      <c r="J5" s="11"/>
      <c r="K5" s="12"/>
      <c r="L5" s="12"/>
      <c r="M5" s="12"/>
      <c r="N5" s="12"/>
      <c r="O5" s="12"/>
      <c r="P5" s="12"/>
      <c r="R5"/>
      <c r="S5"/>
    </row>
    <row r="6" spans="1:23" ht="15" customHeight="1">
      <c r="A6" s="320" t="s">
        <v>202</v>
      </c>
      <c r="B6" s="321"/>
      <c r="C6" s="321"/>
      <c r="D6" s="321"/>
      <c r="E6" s="321"/>
      <c r="F6" s="321"/>
      <c r="G6" s="321"/>
      <c r="H6" s="321"/>
      <c r="I6" s="321"/>
      <c r="J6" s="13"/>
      <c r="K6" s="14"/>
      <c r="L6" s="14"/>
      <c r="M6" s="14"/>
      <c r="N6" s="14"/>
      <c r="O6" s="14"/>
      <c r="P6" s="14"/>
      <c r="Q6" s="15"/>
      <c r="R6" s="16"/>
      <c r="S6" s="17"/>
      <c r="T6" s="15"/>
      <c r="U6" s="15"/>
      <c r="V6" s="15"/>
      <c r="W6" s="15"/>
    </row>
    <row r="7" spans="1:23" ht="15" customHeight="1">
      <c r="A7" s="322" t="s">
        <v>208</v>
      </c>
      <c r="B7" s="323"/>
      <c r="C7" s="323"/>
      <c r="D7" s="323"/>
      <c r="E7" s="323"/>
      <c r="F7" s="323"/>
      <c r="G7" s="323"/>
      <c r="H7" s="323"/>
      <c r="I7" s="323"/>
      <c r="J7"/>
      <c r="R7"/>
      <c r="S7"/>
    </row>
    <row r="8" spans="1:23">
      <c r="A8" s="320"/>
      <c r="B8" s="320"/>
      <c r="C8" s="320"/>
      <c r="D8" s="320"/>
      <c r="E8" s="320"/>
      <c r="F8" s="320"/>
      <c r="G8" s="320"/>
      <c r="H8" s="320"/>
      <c r="I8" s="320"/>
      <c r="J8" s="13"/>
      <c r="K8" s="14"/>
      <c r="L8" s="14"/>
      <c r="M8" s="14"/>
      <c r="N8" s="14"/>
      <c r="O8" s="14"/>
      <c r="P8" s="14"/>
      <c r="Q8" s="15"/>
      <c r="R8" s="16"/>
      <c r="S8" s="17"/>
      <c r="T8" s="15"/>
      <c r="U8" s="15"/>
      <c r="V8" s="15"/>
      <c r="W8" s="15"/>
    </row>
    <row r="9" spans="1:23">
      <c r="A9" s="320" t="s">
        <v>251</v>
      </c>
      <c r="B9" s="321"/>
      <c r="C9" s="321"/>
      <c r="D9" s="321"/>
      <c r="E9" s="321"/>
      <c r="F9" s="321"/>
      <c r="G9" s="321"/>
      <c r="H9" s="321"/>
      <c r="I9" s="321"/>
      <c r="J9" s="13"/>
      <c r="K9" s="14"/>
      <c r="L9" s="14"/>
      <c r="M9" s="14"/>
      <c r="N9" s="14"/>
      <c r="O9" s="14"/>
      <c r="P9" s="14"/>
      <c r="Q9" s="15"/>
      <c r="R9" s="16"/>
      <c r="S9" s="17"/>
      <c r="T9" s="15"/>
      <c r="U9" s="15"/>
      <c r="V9" s="15"/>
      <c r="W9" s="15"/>
    </row>
    <row r="10" spans="1:23" s="246" customFormat="1" ht="20.100000000000001" customHeight="1" thickBot="1">
      <c r="A10" s="325" t="s">
        <v>1</v>
      </c>
      <c r="B10" s="325"/>
      <c r="C10" s="325"/>
      <c r="D10" s="325"/>
      <c r="E10" s="325"/>
      <c r="F10" s="325"/>
      <c r="G10" s="325"/>
      <c r="H10" s="325"/>
      <c r="I10" s="325"/>
      <c r="J10" s="324"/>
      <c r="K10" s="324"/>
      <c r="L10" s="243"/>
      <c r="M10" s="243"/>
      <c r="N10" s="243"/>
      <c r="O10" s="243"/>
      <c r="P10" s="243"/>
      <c r="Q10" s="244"/>
      <c r="R10" s="245"/>
      <c r="S10" s="244"/>
      <c r="T10" s="244"/>
      <c r="U10" s="244"/>
      <c r="V10" s="244"/>
      <c r="W10" s="244"/>
    </row>
    <row r="11" spans="1:23" ht="21.75" customHeight="1">
      <c r="A11" s="316" t="s">
        <v>2</v>
      </c>
      <c r="B11" s="318" t="s">
        <v>3</v>
      </c>
      <c r="C11" s="311" t="s">
        <v>4</v>
      </c>
      <c r="D11" s="311" t="s">
        <v>5</v>
      </c>
      <c r="E11" s="311" t="s">
        <v>6</v>
      </c>
      <c r="F11" s="311" t="s">
        <v>7</v>
      </c>
      <c r="G11" s="311" t="s">
        <v>8</v>
      </c>
      <c r="H11" s="311" t="s">
        <v>9</v>
      </c>
      <c r="I11" s="313" t="s">
        <v>10</v>
      </c>
      <c r="J11" s="315"/>
      <c r="K11" s="315"/>
      <c r="L11" s="18"/>
      <c r="M11" s="18"/>
      <c r="N11" s="18"/>
      <c r="O11" s="18"/>
      <c r="P11" s="18"/>
      <c r="Q11" s="15"/>
      <c r="R11" s="16"/>
      <c r="S11" s="309"/>
      <c r="T11" s="15"/>
      <c r="U11" s="15"/>
      <c r="V11" s="15"/>
      <c r="W11" s="15"/>
    </row>
    <row r="12" spans="1:23" ht="13.5" customHeight="1" thickBot="1">
      <c r="A12" s="317"/>
      <c r="B12" s="319"/>
      <c r="C12" s="312"/>
      <c r="D12" s="312"/>
      <c r="E12" s="312"/>
      <c r="F12" s="312"/>
      <c r="G12" s="312"/>
      <c r="H12" s="312"/>
      <c r="I12" s="314"/>
      <c r="J12" s="19"/>
      <c r="K12" s="20"/>
      <c r="L12" s="18"/>
      <c r="M12" s="18"/>
      <c r="N12" s="18"/>
      <c r="O12" s="18"/>
      <c r="P12" s="18"/>
      <c r="Q12" s="15"/>
      <c r="R12" s="16"/>
      <c r="S12" s="309"/>
      <c r="T12" s="15"/>
      <c r="U12" s="15"/>
      <c r="V12" s="15"/>
      <c r="W12" s="15"/>
    </row>
    <row r="13" spans="1:23" s="2" customFormat="1" ht="20.100000000000001" customHeight="1">
      <c r="A13" s="241" t="s">
        <v>11</v>
      </c>
      <c r="B13" s="242"/>
      <c r="C13" s="310" t="s">
        <v>12</v>
      </c>
      <c r="D13" s="310"/>
      <c r="E13" s="310"/>
      <c r="F13" s="310"/>
      <c r="G13" s="310"/>
      <c r="H13" s="310"/>
      <c r="I13" s="310"/>
      <c r="J13" s="21"/>
      <c r="K13" s="22"/>
      <c r="L13" s="23"/>
      <c r="M13" s="23"/>
      <c r="N13" s="23"/>
      <c r="O13" s="23"/>
      <c r="P13" s="23"/>
      <c r="Q13" s="24"/>
      <c r="R13" s="25"/>
      <c r="S13" s="23"/>
      <c r="T13" s="24"/>
      <c r="U13" s="24"/>
      <c r="V13" s="24"/>
      <c r="W13" s="24"/>
    </row>
    <row r="14" spans="1:23" ht="20.100000000000001" customHeight="1">
      <c r="A14" s="233" t="s">
        <v>13</v>
      </c>
      <c r="B14" s="60"/>
      <c r="C14" s="33" t="s">
        <v>16</v>
      </c>
      <c r="D14" s="58" t="s">
        <v>17</v>
      </c>
      <c r="E14" s="35">
        <v>1</v>
      </c>
      <c r="F14" s="36">
        <v>0</v>
      </c>
      <c r="G14" s="37">
        <v>0.22389999999999999</v>
      </c>
      <c r="H14" s="38">
        <f>(F14*0.2239)+F14</f>
        <v>0</v>
      </c>
      <c r="I14" s="234">
        <f>H14*E14</f>
        <v>0</v>
      </c>
      <c r="J14" s="21"/>
      <c r="K14" s="22"/>
      <c r="L14" s="23"/>
      <c r="M14" s="23"/>
      <c r="N14" s="23"/>
      <c r="O14" s="23"/>
      <c r="P14" s="23"/>
      <c r="Q14" s="24"/>
      <c r="R14" s="25"/>
      <c r="S14" s="23"/>
      <c r="T14" s="30"/>
      <c r="U14" s="30"/>
      <c r="V14" s="24"/>
      <c r="W14" s="31"/>
    </row>
    <row r="15" spans="1:23" ht="20.100000000000001" customHeight="1">
      <c r="A15" s="233"/>
      <c r="B15" s="249" t="s">
        <v>226</v>
      </c>
      <c r="C15" s="33" t="s">
        <v>225</v>
      </c>
      <c r="D15" s="58" t="s">
        <v>15</v>
      </c>
      <c r="E15" s="35">
        <v>400</v>
      </c>
      <c r="F15" s="36">
        <v>3.48</v>
      </c>
      <c r="G15" s="37">
        <v>0.22389999999999999</v>
      </c>
      <c r="H15" s="38">
        <f>(F15*0.2239)+F15</f>
        <v>4.2591719999999995</v>
      </c>
      <c r="I15" s="234">
        <f>H15*E15</f>
        <v>1703.6687999999999</v>
      </c>
      <c r="J15" s="21"/>
      <c r="K15" s="22"/>
      <c r="L15" s="23"/>
      <c r="M15" s="23"/>
      <c r="N15" s="23"/>
      <c r="O15" s="23"/>
      <c r="P15" s="23"/>
      <c r="Q15" s="24"/>
      <c r="R15" s="25"/>
      <c r="S15" s="23"/>
      <c r="T15" s="30"/>
      <c r="U15" s="30"/>
      <c r="V15" s="24"/>
      <c r="W15" s="31"/>
    </row>
    <row r="16" spans="1:23">
      <c r="A16" s="235"/>
      <c r="B16" s="39"/>
      <c r="C16" s="303" t="s">
        <v>18</v>
      </c>
      <c r="D16" s="303"/>
      <c r="E16" s="303"/>
      <c r="F16" s="303"/>
      <c r="G16" s="303"/>
      <c r="H16" s="303"/>
      <c r="I16" s="234">
        <f>SUM(I14:I15)</f>
        <v>1703.6687999999999</v>
      </c>
      <c r="J16" s="40"/>
      <c r="K16" s="41"/>
      <c r="L16" s="42"/>
      <c r="M16" s="42"/>
      <c r="N16" s="42"/>
      <c r="O16" s="42"/>
      <c r="P16" s="42"/>
      <c r="Q16" s="24"/>
      <c r="R16" s="25"/>
      <c r="S16" s="43"/>
      <c r="T16" s="24"/>
      <c r="U16" s="24"/>
      <c r="V16" s="24"/>
      <c r="W16" s="24"/>
    </row>
    <row r="17" spans="1:23" ht="13.5" customHeight="1">
      <c r="A17" s="236" t="s">
        <v>19</v>
      </c>
      <c r="B17" s="232"/>
      <c r="C17" s="302" t="s">
        <v>206</v>
      </c>
      <c r="D17" s="302"/>
      <c r="E17" s="302"/>
      <c r="F17" s="302"/>
      <c r="G17" s="302"/>
      <c r="H17" s="302"/>
      <c r="I17" s="302"/>
      <c r="J17" s="21"/>
      <c r="K17" s="54"/>
      <c r="L17" s="55"/>
      <c r="M17" s="55"/>
      <c r="N17" s="55"/>
      <c r="O17" s="55"/>
      <c r="P17" s="55"/>
      <c r="Q17" s="24"/>
      <c r="R17" s="25"/>
      <c r="S17" s="55"/>
      <c r="T17" s="24"/>
      <c r="U17" s="24"/>
      <c r="V17" s="24"/>
      <c r="W17" s="24"/>
    </row>
    <row r="18" spans="1:23" ht="24">
      <c r="A18" s="237" t="s">
        <v>20</v>
      </c>
      <c r="B18" s="229" t="s">
        <v>212</v>
      </c>
      <c r="C18" s="228" t="s">
        <v>213</v>
      </c>
      <c r="D18" s="62" t="s">
        <v>22</v>
      </c>
      <c r="E18" s="46">
        <v>2.5099999999999998</v>
      </c>
      <c r="F18" s="38">
        <v>373.58</v>
      </c>
      <c r="G18" s="37">
        <v>0.22389999999999999</v>
      </c>
      <c r="H18" s="38">
        <f>(F18*0.2239)+F18</f>
        <v>457.22456199999999</v>
      </c>
      <c r="I18" s="238">
        <f t="shared" ref="I18:I22" si="0">H18*E18</f>
        <v>1147.6336506199998</v>
      </c>
      <c r="J18" s="21"/>
      <c r="K18" s="22"/>
      <c r="L18" s="23"/>
      <c r="M18" s="23"/>
      <c r="N18" s="23"/>
      <c r="O18" s="23"/>
      <c r="P18" s="23"/>
      <c r="Q18" s="59"/>
      <c r="R18" s="25"/>
      <c r="S18" s="23"/>
      <c r="T18" s="30"/>
      <c r="U18" s="30"/>
      <c r="V18" s="24"/>
      <c r="W18" s="31"/>
    </row>
    <row r="19" spans="1:23" ht="24">
      <c r="A19" s="237" t="s">
        <v>21</v>
      </c>
      <c r="B19" s="229">
        <v>92791</v>
      </c>
      <c r="C19" s="228" t="s">
        <v>214</v>
      </c>
      <c r="D19" s="62" t="s">
        <v>45</v>
      </c>
      <c r="E19" s="46">
        <v>1.1200000000000001</v>
      </c>
      <c r="F19" s="38">
        <v>7.7</v>
      </c>
      <c r="G19" s="37">
        <v>0.22389999999999999</v>
      </c>
      <c r="H19" s="38">
        <f t="shared" ref="H19:H22" si="1">(F19*0.2239)+F19</f>
        <v>9.4240300000000001</v>
      </c>
      <c r="I19" s="238">
        <f t="shared" si="0"/>
        <v>10.554913600000001</v>
      </c>
      <c r="J19" s="21"/>
      <c r="K19" s="22"/>
      <c r="L19" s="23"/>
      <c r="M19" s="23"/>
      <c r="N19" s="23"/>
      <c r="O19" s="23"/>
      <c r="P19" s="23"/>
      <c r="Q19" s="59"/>
      <c r="R19" s="25"/>
      <c r="S19" s="23"/>
      <c r="T19" s="30"/>
      <c r="U19" s="30"/>
      <c r="V19" s="24"/>
      <c r="W19" s="31"/>
    </row>
    <row r="20" spans="1:23" ht="24">
      <c r="A20" s="237" t="s">
        <v>21</v>
      </c>
      <c r="B20" s="229">
        <v>92794</v>
      </c>
      <c r="C20" s="228" t="s">
        <v>215</v>
      </c>
      <c r="D20" s="62" t="s">
        <v>45</v>
      </c>
      <c r="E20" s="46">
        <v>22.16</v>
      </c>
      <c r="F20" s="38">
        <v>6.38</v>
      </c>
      <c r="G20" s="37">
        <v>0.22389999999999999</v>
      </c>
      <c r="H20" s="38">
        <f t="shared" si="1"/>
        <v>7.8084819999999997</v>
      </c>
      <c r="I20" s="238">
        <f t="shared" ref="I20" si="2">H20*E20</f>
        <v>173.03596112</v>
      </c>
      <c r="J20" s="21"/>
      <c r="K20" s="22"/>
      <c r="L20" s="23"/>
      <c r="M20" s="23"/>
      <c r="N20" s="23"/>
      <c r="O20" s="23"/>
      <c r="P20" s="23"/>
      <c r="Q20" s="59"/>
      <c r="R20" s="25"/>
      <c r="S20" s="23"/>
      <c r="T20" s="30"/>
      <c r="U20" s="30"/>
      <c r="V20" s="24"/>
      <c r="W20" s="31"/>
    </row>
    <row r="21" spans="1:23" ht="24">
      <c r="A21" s="237" t="s">
        <v>23</v>
      </c>
      <c r="B21" s="230">
        <v>92265</v>
      </c>
      <c r="C21" s="228" t="s">
        <v>216</v>
      </c>
      <c r="D21" s="60" t="s">
        <v>15</v>
      </c>
      <c r="E21" s="46">
        <v>5.4</v>
      </c>
      <c r="F21" s="38">
        <v>60.03</v>
      </c>
      <c r="G21" s="37">
        <v>0.22389999999999999</v>
      </c>
      <c r="H21" s="38">
        <f t="shared" si="1"/>
        <v>73.470717000000008</v>
      </c>
      <c r="I21" s="238">
        <f t="shared" si="0"/>
        <v>396.74187180000007</v>
      </c>
      <c r="J21" s="51"/>
      <c r="K21" s="52"/>
      <c r="L21" s="23"/>
      <c r="M21" s="23"/>
      <c r="N21" s="23"/>
      <c r="P21" s="24"/>
      <c r="Q21" s="23"/>
      <c r="R21" s="53"/>
      <c r="S21" s="53"/>
      <c r="T21" s="24"/>
      <c r="U21" s="31"/>
      <c r="V21" s="24"/>
      <c r="W21" s="24"/>
    </row>
    <row r="22" spans="1:23" ht="24">
      <c r="A22" s="237" t="s">
        <v>24</v>
      </c>
      <c r="B22" s="230">
        <v>89356</v>
      </c>
      <c r="C22" s="228" t="s">
        <v>217</v>
      </c>
      <c r="D22" s="60" t="s">
        <v>28</v>
      </c>
      <c r="E22" s="46">
        <v>1.6</v>
      </c>
      <c r="F22" s="38">
        <v>13.63</v>
      </c>
      <c r="G22" s="37">
        <v>0.22389999999999999</v>
      </c>
      <c r="H22" s="38">
        <f t="shared" si="1"/>
        <v>16.681757000000001</v>
      </c>
      <c r="I22" s="238">
        <f t="shared" si="0"/>
        <v>26.690811200000002</v>
      </c>
      <c r="J22" s="51"/>
      <c r="K22" s="52"/>
      <c r="L22" s="23"/>
      <c r="M22" s="23"/>
      <c r="N22" s="23"/>
      <c r="P22" s="24"/>
      <c r="Q22" s="23"/>
      <c r="R22" s="53"/>
      <c r="S22" s="53"/>
      <c r="T22" s="24"/>
      <c r="U22" s="31"/>
      <c r="V22" s="24"/>
      <c r="W22" s="24"/>
    </row>
    <row r="23" spans="1:23">
      <c r="A23" s="39"/>
      <c r="B23" s="39"/>
      <c r="C23" s="303" t="s">
        <v>220</v>
      </c>
      <c r="D23" s="303"/>
      <c r="E23" s="303"/>
      <c r="F23" s="303"/>
      <c r="G23" s="303"/>
      <c r="H23" s="303"/>
      <c r="I23" s="239">
        <f>SUM(I18:I22)</f>
        <v>1754.6572083399999</v>
      </c>
      <c r="J23" s="40"/>
      <c r="K23" s="41"/>
      <c r="L23" s="42"/>
      <c r="M23" s="42"/>
      <c r="N23" s="42"/>
      <c r="O23" s="42"/>
      <c r="P23" s="42"/>
      <c r="Q23" s="24"/>
      <c r="R23" s="25"/>
      <c r="S23" s="43"/>
      <c r="T23" s="24"/>
      <c r="U23" s="24"/>
      <c r="V23" s="24"/>
      <c r="W23" s="24"/>
    </row>
    <row r="24" spans="1:23" ht="13.5" customHeight="1">
      <c r="A24" s="236" t="s">
        <v>29</v>
      </c>
      <c r="B24" s="232"/>
      <c r="C24" s="302" t="s">
        <v>205</v>
      </c>
      <c r="D24" s="302"/>
      <c r="E24" s="302"/>
      <c r="F24" s="302"/>
      <c r="G24" s="302"/>
      <c r="H24" s="302"/>
      <c r="I24" s="302"/>
      <c r="J24" s="21"/>
      <c r="K24" s="54"/>
      <c r="L24" s="55"/>
      <c r="M24" s="55"/>
      <c r="N24" s="55"/>
      <c r="O24" s="55"/>
      <c r="P24" s="55"/>
      <c r="Q24" s="24"/>
      <c r="R24" s="25"/>
      <c r="S24" s="55"/>
      <c r="T24" s="24"/>
      <c r="U24" s="24"/>
      <c r="V24" s="24"/>
      <c r="W24" s="24"/>
    </row>
    <row r="25" spans="1:23" ht="24">
      <c r="A25" s="237" t="s">
        <v>30</v>
      </c>
      <c r="B25" s="229">
        <v>94342</v>
      </c>
      <c r="C25" s="201" t="s">
        <v>218</v>
      </c>
      <c r="D25" s="60" t="s">
        <v>22</v>
      </c>
      <c r="E25" s="46">
        <v>2.81</v>
      </c>
      <c r="F25" s="38">
        <v>73.930000000000007</v>
      </c>
      <c r="G25" s="37">
        <v>0.22389999999999999</v>
      </c>
      <c r="H25" s="38">
        <f>(F25*0.2239)+F25</f>
        <v>90.482927000000004</v>
      </c>
      <c r="I25" s="238">
        <f>H25*E25</f>
        <v>254.25702487000001</v>
      </c>
      <c r="J25" s="21"/>
      <c r="K25" s="22"/>
      <c r="L25" s="23"/>
      <c r="M25" s="23"/>
      <c r="N25" s="23"/>
      <c r="O25" s="23"/>
      <c r="P25" s="23"/>
      <c r="Q25" s="24"/>
      <c r="R25" s="25"/>
      <c r="S25" s="23"/>
      <c r="T25" s="30"/>
      <c r="U25" s="30"/>
      <c r="V25" s="24"/>
      <c r="W25" s="31"/>
    </row>
    <row r="26" spans="1:23" ht="24">
      <c r="A26" s="237" t="s">
        <v>31</v>
      </c>
      <c r="B26" s="230">
        <v>85180</v>
      </c>
      <c r="C26" s="61" t="s">
        <v>219</v>
      </c>
      <c r="D26" s="62" t="s">
        <v>15</v>
      </c>
      <c r="E26" s="46">
        <v>8.0399999999999991</v>
      </c>
      <c r="F26" s="38">
        <v>10.050000000000001</v>
      </c>
      <c r="G26" s="37">
        <v>0.22389999999999999</v>
      </c>
      <c r="H26" s="38">
        <f t="shared" ref="H26:H27" si="3">(F26*0.2239)+F26</f>
        <v>12.300195</v>
      </c>
      <c r="I26" s="238">
        <f t="shared" ref="I26:I27" si="4">H26*E26</f>
        <v>98.8935678</v>
      </c>
      <c r="J26" s="21"/>
      <c r="K26" s="22"/>
      <c r="L26" s="23"/>
      <c r="M26" s="23"/>
      <c r="N26" s="23"/>
      <c r="O26" s="23"/>
      <c r="P26" s="23"/>
      <c r="Q26" s="59"/>
      <c r="R26" s="25"/>
      <c r="S26" s="23"/>
      <c r="T26" s="30"/>
      <c r="U26" s="30"/>
      <c r="V26" s="24"/>
      <c r="W26" s="31"/>
    </row>
    <row r="27" spans="1:23">
      <c r="A27" s="237" t="s">
        <v>32</v>
      </c>
      <c r="B27" s="248" t="s">
        <v>44</v>
      </c>
      <c r="C27" s="33" t="s">
        <v>204</v>
      </c>
      <c r="D27" s="62" t="s">
        <v>22</v>
      </c>
      <c r="E27" s="46">
        <v>0.2</v>
      </c>
      <c r="F27" s="38">
        <v>85.67</v>
      </c>
      <c r="G27" s="37">
        <v>0.22389999999999999</v>
      </c>
      <c r="H27" s="38">
        <f t="shared" si="3"/>
        <v>104.851513</v>
      </c>
      <c r="I27" s="238">
        <f t="shared" si="4"/>
        <v>20.9703026</v>
      </c>
      <c r="J27" s="21"/>
      <c r="K27" s="22"/>
      <c r="L27" s="23"/>
      <c r="M27" s="23"/>
      <c r="N27" s="23"/>
      <c r="O27" s="23"/>
      <c r="P27" s="23"/>
      <c r="Q27" s="59"/>
      <c r="R27" s="25"/>
      <c r="S27" s="23"/>
      <c r="T27" s="30"/>
      <c r="U27" s="30"/>
      <c r="V27" s="24"/>
      <c r="W27" s="31"/>
    </row>
    <row r="28" spans="1:23">
      <c r="A28" s="39"/>
      <c r="B28" s="240"/>
      <c r="C28" s="303" t="s">
        <v>221</v>
      </c>
      <c r="D28" s="303"/>
      <c r="E28" s="303"/>
      <c r="F28" s="303"/>
      <c r="G28" s="303"/>
      <c r="H28" s="303"/>
      <c r="I28" s="239">
        <f>SUM(I25:I27)</f>
        <v>374.12089527000006</v>
      </c>
      <c r="J28" s="40"/>
      <c r="K28" s="41"/>
      <c r="L28" s="42"/>
      <c r="M28" s="42"/>
      <c r="N28" s="42"/>
      <c r="O28" s="42"/>
      <c r="P28" s="42"/>
      <c r="Q28" s="24"/>
      <c r="R28" s="25"/>
      <c r="S28" s="43"/>
      <c r="T28" s="24"/>
      <c r="U28" s="24"/>
      <c r="V28" s="24"/>
      <c r="W28" s="24"/>
    </row>
    <row r="29" spans="1:23" ht="13.5" customHeight="1">
      <c r="A29" s="236" t="s">
        <v>40</v>
      </c>
      <c r="B29" s="232"/>
      <c r="C29" s="302" t="s">
        <v>51</v>
      </c>
      <c r="D29" s="302"/>
      <c r="E29" s="302"/>
      <c r="F29" s="302"/>
      <c r="G29" s="302"/>
      <c r="H29" s="302"/>
      <c r="I29" s="302"/>
      <c r="J29" s="21"/>
      <c r="K29" s="54"/>
      <c r="L29" s="55"/>
      <c r="M29" s="55"/>
      <c r="N29" s="55"/>
      <c r="O29" s="55"/>
      <c r="P29" s="55"/>
      <c r="Q29" s="24"/>
      <c r="R29" s="25"/>
      <c r="S29" s="55"/>
      <c r="T29" s="24"/>
      <c r="U29" s="24"/>
      <c r="V29" s="24"/>
      <c r="W29" s="24"/>
    </row>
    <row r="30" spans="1:23" ht="48">
      <c r="A30" s="237" t="s">
        <v>41</v>
      </c>
      <c r="B30" s="292" t="s">
        <v>250</v>
      </c>
      <c r="C30" s="33" t="s">
        <v>241</v>
      </c>
      <c r="D30" s="58" t="s">
        <v>17</v>
      </c>
      <c r="E30" s="46">
        <v>15</v>
      </c>
      <c r="F30" s="38">
        <f>'Planilha complementar'!E8</f>
        <v>85</v>
      </c>
      <c r="G30" s="37">
        <v>0.22389999999999999</v>
      </c>
      <c r="H30" s="38">
        <f>(F30*0.2239)+F30</f>
        <v>104.03149999999999</v>
      </c>
      <c r="I30" s="238">
        <f>H30*E30</f>
        <v>1560.4724999999999</v>
      </c>
      <c r="J30" s="21"/>
      <c r="K30" s="22"/>
      <c r="L30" s="23"/>
      <c r="M30" s="23"/>
      <c r="N30" s="23"/>
      <c r="O30" s="23"/>
      <c r="P30" s="23"/>
      <c r="Q30" s="59"/>
      <c r="R30" s="25"/>
      <c r="S30" s="23"/>
      <c r="T30" s="30"/>
      <c r="U30" s="30"/>
      <c r="V30" s="24"/>
      <c r="W30" s="31"/>
    </row>
    <row r="31" spans="1:23" ht="25.5">
      <c r="A31" s="237" t="s">
        <v>42</v>
      </c>
      <c r="B31" s="292" t="s">
        <v>250</v>
      </c>
      <c r="C31" s="33" t="s">
        <v>245</v>
      </c>
      <c r="D31" s="58" t="s">
        <v>17</v>
      </c>
      <c r="E31" s="46">
        <v>7</v>
      </c>
      <c r="F31" s="38">
        <f>'Planilha complementar'!E9</f>
        <v>80</v>
      </c>
      <c r="G31" s="37">
        <v>0.22389999999999999</v>
      </c>
      <c r="H31" s="38">
        <f>(F31*0.2239)+F31</f>
        <v>97.912000000000006</v>
      </c>
      <c r="I31" s="238">
        <f>H31*E31</f>
        <v>685.38400000000001</v>
      </c>
      <c r="J31" s="21"/>
      <c r="K31" s="22"/>
      <c r="L31" s="23"/>
      <c r="M31" s="23"/>
      <c r="N31" s="23"/>
      <c r="O31" s="23"/>
      <c r="P31" s="23"/>
      <c r="Q31" s="59"/>
      <c r="R31" s="25"/>
      <c r="S31" s="23"/>
      <c r="T31" s="30"/>
      <c r="U31" s="30"/>
      <c r="V31" s="24"/>
      <c r="W31" s="31"/>
    </row>
    <row r="32" spans="1:23" ht="25.5">
      <c r="A32" s="237" t="s">
        <v>42</v>
      </c>
      <c r="B32" s="292" t="s">
        <v>250</v>
      </c>
      <c r="C32" s="33" t="s">
        <v>246</v>
      </c>
      <c r="D32" s="58" t="s">
        <v>17</v>
      </c>
      <c r="E32" s="46">
        <v>4</v>
      </c>
      <c r="F32" s="38">
        <f>'Planilha complementar'!E10</f>
        <v>90</v>
      </c>
      <c r="G32" s="37">
        <v>0.22389999999999999</v>
      </c>
      <c r="H32" s="38">
        <f>(F32*0.2239)+F32</f>
        <v>110.151</v>
      </c>
      <c r="I32" s="238">
        <f>H32*E32</f>
        <v>440.60399999999998</v>
      </c>
      <c r="J32" s="21"/>
      <c r="K32" s="22"/>
      <c r="L32" s="23"/>
      <c r="M32" s="23"/>
      <c r="N32" s="23"/>
      <c r="O32" s="23"/>
      <c r="P32" s="23"/>
      <c r="Q32" s="59"/>
      <c r="R32" s="25"/>
      <c r="S32" s="23"/>
      <c r="T32" s="30"/>
      <c r="U32" s="30"/>
      <c r="V32" s="24"/>
      <c r="W32" s="31"/>
    </row>
    <row r="33" spans="1:23">
      <c r="A33" s="39"/>
      <c r="B33" s="39"/>
      <c r="C33" s="303" t="s">
        <v>46</v>
      </c>
      <c r="D33" s="303"/>
      <c r="E33" s="303"/>
      <c r="F33" s="303"/>
      <c r="G33" s="303"/>
      <c r="H33" s="303"/>
      <c r="I33" s="239">
        <f>SUM(I30:I32)</f>
        <v>2686.4604999999997</v>
      </c>
      <c r="J33" s="40"/>
      <c r="K33" s="41"/>
      <c r="L33" s="42"/>
      <c r="M33" s="42"/>
      <c r="N33" s="42"/>
      <c r="O33" s="42"/>
      <c r="P33" s="42"/>
      <c r="Q33" s="24"/>
      <c r="R33" s="25"/>
      <c r="S33" s="43"/>
      <c r="T33" s="24"/>
      <c r="U33" s="24"/>
      <c r="V33" s="24"/>
      <c r="W33" s="24"/>
    </row>
    <row r="34" spans="1:23" ht="13.5" customHeight="1">
      <c r="A34" s="236" t="s">
        <v>47</v>
      </c>
      <c r="B34" s="232"/>
      <c r="C34" s="302" t="s">
        <v>54</v>
      </c>
      <c r="D34" s="302"/>
      <c r="E34" s="302"/>
      <c r="F34" s="302"/>
      <c r="G34" s="302"/>
      <c r="H34" s="302"/>
      <c r="I34" s="302"/>
      <c r="J34" s="21"/>
      <c r="K34" s="54"/>
      <c r="L34" s="55"/>
      <c r="M34" s="55"/>
      <c r="N34" s="55"/>
      <c r="O34" s="55"/>
      <c r="P34" s="55"/>
      <c r="Q34" s="24"/>
      <c r="R34" s="25"/>
      <c r="S34" s="55"/>
      <c r="T34" s="24"/>
      <c r="U34" s="24"/>
      <c r="V34" s="24"/>
      <c r="W34" s="24"/>
    </row>
    <row r="35" spans="1:23" ht="24">
      <c r="A35" s="237" t="s">
        <v>48</v>
      </c>
      <c r="B35" s="229">
        <v>72947</v>
      </c>
      <c r="C35" s="33" t="s">
        <v>210</v>
      </c>
      <c r="D35" s="62" t="s">
        <v>15</v>
      </c>
      <c r="E35" s="46">
        <v>152.44999999999999</v>
      </c>
      <c r="F35" s="38">
        <v>20.91</v>
      </c>
      <c r="G35" s="37">
        <v>0.22389999999999999</v>
      </c>
      <c r="H35" s="38">
        <f>(F35*0.2204)+F35</f>
        <v>25.518564000000001</v>
      </c>
      <c r="I35" s="238">
        <f>H35*E35</f>
        <v>3890.3050817999997</v>
      </c>
      <c r="J35" s="21"/>
      <c r="K35" s="22"/>
      <c r="L35" s="23"/>
      <c r="M35" s="23"/>
      <c r="N35" s="23"/>
      <c r="O35" s="23"/>
      <c r="P35" s="23"/>
      <c r="Q35" s="59"/>
      <c r="R35" s="25"/>
      <c r="S35" s="23"/>
      <c r="T35" s="30"/>
      <c r="U35" s="30"/>
      <c r="V35" s="24"/>
      <c r="W35" s="31"/>
    </row>
    <row r="36" spans="1:23" ht="24">
      <c r="A36" s="237" t="s">
        <v>211</v>
      </c>
      <c r="B36" s="247" t="s">
        <v>209</v>
      </c>
      <c r="C36" s="33" t="s">
        <v>207</v>
      </c>
      <c r="D36" s="62" t="s">
        <v>17</v>
      </c>
      <c r="E36" s="46">
        <v>146</v>
      </c>
      <c r="F36" s="38">
        <v>36.28</v>
      </c>
      <c r="G36" s="37">
        <v>0.22389999999999999</v>
      </c>
      <c r="H36" s="38">
        <f>(F36*0.2204)+F36</f>
        <v>44.276112000000005</v>
      </c>
      <c r="I36" s="238">
        <f>H36*E36</f>
        <v>6464.3123520000008</v>
      </c>
      <c r="J36" s="21"/>
      <c r="K36" s="22"/>
      <c r="L36" s="23"/>
      <c r="M36" s="23"/>
      <c r="N36" s="23"/>
      <c r="O36" s="23"/>
      <c r="P36" s="23"/>
      <c r="Q36" s="59"/>
      <c r="R36" s="25"/>
      <c r="S36" s="23"/>
      <c r="T36" s="30"/>
      <c r="U36" s="30"/>
      <c r="V36" s="24"/>
      <c r="W36" s="31"/>
    </row>
    <row r="37" spans="1:23" ht="13.5" thickBot="1">
      <c r="A37" s="263"/>
      <c r="B37" s="263"/>
      <c r="C37" s="306" t="s">
        <v>49</v>
      </c>
      <c r="D37" s="306"/>
      <c r="E37" s="306"/>
      <c r="F37" s="306"/>
      <c r="G37" s="306"/>
      <c r="H37" s="306"/>
      <c r="I37" s="264">
        <f>SUM(I35:I36)</f>
        <v>10354.6174338</v>
      </c>
      <c r="J37" s="40"/>
      <c r="K37" s="41"/>
      <c r="L37" s="42"/>
      <c r="M37" s="42"/>
      <c r="N37" s="42"/>
      <c r="O37" s="42"/>
      <c r="P37" s="42"/>
      <c r="Q37" s="24"/>
      <c r="R37" s="25"/>
      <c r="S37" s="43"/>
      <c r="T37" s="24"/>
      <c r="U37" s="24"/>
      <c r="V37" s="24"/>
      <c r="W37" s="24"/>
    </row>
    <row r="38" spans="1:23" ht="20.25" customHeight="1" thickBot="1">
      <c r="A38" s="307" t="s">
        <v>55</v>
      </c>
      <c r="B38" s="308"/>
      <c r="C38" s="308"/>
      <c r="D38" s="308"/>
      <c r="E38" s="308"/>
      <c r="F38" s="308"/>
      <c r="G38" s="308"/>
      <c r="H38" s="308"/>
      <c r="I38" s="265">
        <f>I37+I33+I28+I23+I16</f>
        <v>16873.524837410001</v>
      </c>
      <c r="J38" s="40"/>
      <c r="K38" s="41"/>
      <c r="L38" s="42"/>
      <c r="M38" s="42"/>
      <c r="N38" s="42"/>
      <c r="O38" s="42"/>
      <c r="P38" s="42"/>
    </row>
    <row r="39" spans="1:23">
      <c r="A39" s="231"/>
      <c r="B39" s="63"/>
      <c r="C39" s="15"/>
      <c r="D39" s="15"/>
      <c r="E39" s="15"/>
      <c r="F39" s="24"/>
      <c r="G39" s="15"/>
      <c r="H39" s="24"/>
      <c r="I39" s="15"/>
    </row>
    <row r="40" spans="1:23">
      <c r="A40" s="231"/>
      <c r="B40" s="63"/>
      <c r="C40" s="15"/>
      <c r="D40" s="15"/>
      <c r="E40" s="15"/>
      <c r="F40" s="24"/>
      <c r="G40" s="15"/>
      <c r="H40" s="24"/>
      <c r="I40" s="15"/>
    </row>
    <row r="41" spans="1:23">
      <c r="A41" s="231"/>
      <c r="B41" s="63"/>
      <c r="C41" s="15"/>
      <c r="D41" s="15"/>
      <c r="E41" s="15"/>
      <c r="F41" s="24"/>
      <c r="G41" s="15"/>
      <c r="H41" s="24"/>
      <c r="I41" s="15"/>
    </row>
    <row r="42" spans="1:23">
      <c r="A42" s="231"/>
      <c r="B42" s="63"/>
      <c r="C42" s="15"/>
      <c r="D42" s="15"/>
      <c r="E42" s="15"/>
      <c r="F42" s="24"/>
      <c r="G42" s="15"/>
      <c r="H42" s="24"/>
      <c r="I42" s="15"/>
    </row>
    <row r="43" spans="1:23" ht="12.75" customHeight="1">
      <c r="A43" s="231"/>
      <c r="B43" s="63"/>
      <c r="C43" s="15"/>
      <c r="D43" s="15"/>
      <c r="E43" s="15"/>
      <c r="F43" s="24"/>
      <c r="G43" s="15"/>
      <c r="H43" s="24"/>
      <c r="I43" s="15"/>
    </row>
    <row r="44" spans="1:23">
      <c r="A44" s="231"/>
      <c r="B44" s="63"/>
      <c r="C44" s="15"/>
      <c r="D44" s="15"/>
      <c r="E44" s="15"/>
      <c r="F44" s="24"/>
      <c r="G44" s="15"/>
      <c r="H44" s="24"/>
      <c r="I44" s="15"/>
    </row>
    <row r="45" spans="1:23">
      <c r="A45" s="231"/>
      <c r="B45" s="63"/>
      <c r="C45" s="15"/>
      <c r="D45" s="15"/>
      <c r="E45" s="15"/>
      <c r="F45" s="24"/>
      <c r="G45" s="15"/>
      <c r="H45" s="24"/>
      <c r="I45" s="15"/>
    </row>
    <row r="46" spans="1:23">
      <c r="A46" s="231"/>
      <c r="B46" s="63"/>
      <c r="C46" s="15"/>
      <c r="D46" s="15"/>
      <c r="E46" s="15"/>
      <c r="F46" s="24"/>
      <c r="G46" s="15"/>
      <c r="H46" s="24"/>
      <c r="I46" s="15"/>
    </row>
    <row r="47" spans="1:23">
      <c r="A47" s="304" t="s">
        <v>56</v>
      </c>
      <c r="B47" s="304"/>
      <c r="C47" s="304"/>
      <c r="D47" s="304"/>
      <c r="E47" s="304"/>
      <c r="F47" s="304"/>
      <c r="G47" s="304"/>
      <c r="H47" s="304"/>
      <c r="I47" s="304"/>
    </row>
    <row r="48" spans="1:23">
      <c r="A48" s="301" t="s">
        <v>222</v>
      </c>
      <c r="B48" s="305"/>
      <c r="C48" s="305"/>
      <c r="D48" s="305"/>
      <c r="E48" s="305"/>
      <c r="F48" s="305"/>
      <c r="G48" s="305"/>
      <c r="H48" s="305"/>
      <c r="I48" s="305"/>
    </row>
    <row r="49" spans="1:9">
      <c r="A49" s="301" t="s">
        <v>223</v>
      </c>
      <c r="B49" s="305"/>
      <c r="C49" s="305"/>
      <c r="D49" s="305"/>
      <c r="E49" s="305"/>
      <c r="F49" s="305"/>
      <c r="G49" s="305"/>
      <c r="H49" s="305"/>
      <c r="I49" s="305"/>
    </row>
    <row r="50" spans="1:9">
      <c r="A50" s="301" t="s">
        <v>224</v>
      </c>
      <c r="B50" s="301"/>
      <c r="C50" s="301"/>
      <c r="D50" s="301"/>
      <c r="E50" s="301"/>
      <c r="F50" s="301"/>
      <c r="G50" s="301"/>
      <c r="H50" s="301"/>
      <c r="I50" s="301"/>
    </row>
  </sheetData>
  <mergeCells count="37">
    <mergeCell ref="A3:I3"/>
    <mergeCell ref="J3:K3"/>
    <mergeCell ref="A4:H4"/>
    <mergeCell ref="A5:I5"/>
    <mergeCell ref="A2:I2"/>
    <mergeCell ref="A9:I9"/>
    <mergeCell ref="A7:I7"/>
    <mergeCell ref="A6:I6"/>
    <mergeCell ref="J10:K10"/>
    <mergeCell ref="A10:I10"/>
    <mergeCell ref="A8:I8"/>
    <mergeCell ref="A11:A12"/>
    <mergeCell ref="B11:B12"/>
    <mergeCell ref="C11:C12"/>
    <mergeCell ref="D11:D12"/>
    <mergeCell ref="E11:E12"/>
    <mergeCell ref="S11:S12"/>
    <mergeCell ref="C13:I13"/>
    <mergeCell ref="C16:H16"/>
    <mergeCell ref="C17:I17"/>
    <mergeCell ref="C23:H23"/>
    <mergeCell ref="F11:F12"/>
    <mergeCell ref="G11:G12"/>
    <mergeCell ref="H11:H12"/>
    <mergeCell ref="I11:I12"/>
    <mergeCell ref="J11:K11"/>
    <mergeCell ref="A50:I50"/>
    <mergeCell ref="C24:I24"/>
    <mergeCell ref="C28:H28"/>
    <mergeCell ref="A47:I47"/>
    <mergeCell ref="A48:I48"/>
    <mergeCell ref="A49:I49"/>
    <mergeCell ref="C29:I29"/>
    <mergeCell ref="C33:H33"/>
    <mergeCell ref="C34:I34"/>
    <mergeCell ref="C37:H37"/>
    <mergeCell ref="A38:H38"/>
  </mergeCells>
  <printOptions horizontalCentered="1"/>
  <pageMargins left="0.51181102362204722" right="0.35433070866141736" top="0.11811023622047245" bottom="0.39370078740157483" header="0.51181102362204722" footer="0.35433070866141736"/>
  <pageSetup paperSize="9" scale="65" firstPageNumber="0" orientation="portrait" r:id="rId1"/>
  <headerFooter>
    <oddFooter>&amp;CPágina &amp;P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M28"/>
  <sheetViews>
    <sheetView view="pageBreakPreview" workbookViewId="0">
      <selection activeCell="J19" sqref="J19"/>
    </sheetView>
  </sheetViews>
  <sheetFormatPr defaultRowHeight="12.75"/>
  <cols>
    <col min="1" max="1" width="28.85546875"/>
    <col min="2" max="3" width="13.5703125"/>
    <col min="4" max="4" width="9.85546875"/>
    <col min="5" max="7" width="8.7109375"/>
    <col min="8" max="8" width="7.140625"/>
    <col min="9" max="9" width="0.28515625"/>
    <col min="10" max="10" width="26.28515625"/>
    <col min="11" max="11" width="14.28515625"/>
    <col min="12" max="12" width="8.7109375"/>
    <col min="13" max="13" width="16.42578125"/>
    <col min="14" max="1025" width="8.7109375"/>
  </cols>
  <sheetData>
    <row r="1" spans="1:11" ht="20.25" customHeight="1">
      <c r="A1" s="336" t="s">
        <v>0</v>
      </c>
      <c r="B1" s="336"/>
      <c r="C1" s="336"/>
      <c r="D1" s="336"/>
      <c r="E1" s="336"/>
      <c r="F1" s="336"/>
      <c r="G1" s="336"/>
      <c r="H1" s="66"/>
      <c r="I1" s="67"/>
      <c r="J1" s="68"/>
      <c r="K1" s="69"/>
    </row>
    <row r="2" spans="1:11" ht="13.5" customHeight="1">
      <c r="A2" s="337" t="s">
        <v>58</v>
      </c>
      <c r="B2" s="337"/>
      <c r="C2" s="337"/>
      <c r="D2" s="337"/>
      <c r="E2" s="337"/>
      <c r="F2" s="337"/>
      <c r="G2" s="337"/>
      <c r="H2" s="337"/>
      <c r="I2" s="337"/>
      <c r="J2" s="70"/>
      <c r="K2" s="71"/>
    </row>
    <row r="3" spans="1:11">
      <c r="A3" s="337"/>
      <c r="B3" s="337"/>
      <c r="C3" s="337"/>
      <c r="D3" s="337"/>
      <c r="E3" s="337"/>
      <c r="F3" s="337"/>
      <c r="G3" s="337"/>
      <c r="H3" s="337"/>
      <c r="I3" s="337"/>
      <c r="J3" s="72"/>
      <c r="K3" s="73"/>
    </row>
    <row r="4" spans="1:11" ht="12.75" customHeight="1">
      <c r="A4" s="338" t="s">
        <v>59</v>
      </c>
      <c r="B4" s="338"/>
      <c r="C4" s="338"/>
      <c r="D4" s="338"/>
      <c r="E4" s="338"/>
      <c r="F4" s="338"/>
      <c r="G4" s="338"/>
      <c r="H4" s="338"/>
      <c r="I4" s="74"/>
      <c r="J4" s="75"/>
      <c r="K4" s="76"/>
    </row>
    <row r="5" spans="1:11" ht="12.75" customHeight="1">
      <c r="A5" s="339"/>
      <c r="B5" s="339"/>
      <c r="C5" s="339"/>
      <c r="D5" s="339"/>
      <c r="E5" s="339"/>
      <c r="F5" s="339"/>
      <c r="G5" s="339"/>
      <c r="H5" s="339"/>
      <c r="I5" s="339"/>
      <c r="J5" s="75"/>
      <c r="K5" s="76"/>
    </row>
    <row r="6" spans="1:11">
      <c r="A6" s="340" t="s">
        <v>60</v>
      </c>
      <c r="B6" s="340"/>
      <c r="C6" s="340"/>
      <c r="D6" s="340"/>
      <c r="E6" s="340"/>
      <c r="F6" s="340"/>
      <c r="G6" s="340"/>
      <c r="H6" s="340"/>
      <c r="I6" s="340"/>
      <c r="J6" s="70"/>
      <c r="K6" s="71"/>
    </row>
    <row r="7" spans="1:11">
      <c r="A7" s="340"/>
      <c r="B7" s="340"/>
      <c r="C7" s="340"/>
      <c r="D7" s="340"/>
      <c r="E7" s="340"/>
      <c r="F7" s="340"/>
      <c r="G7" s="340"/>
      <c r="H7" s="340"/>
      <c r="I7" s="340"/>
      <c r="J7" s="64"/>
      <c r="K7" s="65"/>
    </row>
    <row r="9" spans="1:11">
      <c r="A9" s="334" t="s">
        <v>61</v>
      </c>
      <c r="B9" s="334"/>
      <c r="C9" s="334"/>
      <c r="D9" s="334"/>
      <c r="E9" s="334"/>
      <c r="F9" s="334"/>
      <c r="G9" s="334"/>
      <c r="H9" s="334"/>
      <c r="I9" s="77" t="s">
        <v>62</v>
      </c>
      <c r="J9" s="78" t="s">
        <v>63</v>
      </c>
      <c r="K9" s="79" t="s">
        <v>64</v>
      </c>
    </row>
    <row r="10" spans="1:11">
      <c r="A10" s="335" t="s">
        <v>65</v>
      </c>
      <c r="B10" s="335"/>
      <c r="C10" s="335"/>
      <c r="D10" s="335"/>
      <c r="E10" s="335"/>
      <c r="F10" s="335"/>
      <c r="G10" s="335"/>
      <c r="H10" s="335"/>
      <c r="I10" s="80" t="e">
        <f>#REF!</f>
        <v>#REF!</v>
      </c>
      <c r="J10" s="81"/>
      <c r="K10" s="82"/>
    </row>
    <row r="11" spans="1:11">
      <c r="A11" s="332" t="s">
        <v>66</v>
      </c>
      <c r="B11" s="332"/>
      <c r="C11" s="332"/>
      <c r="D11" s="332"/>
      <c r="E11" s="332"/>
      <c r="F11" s="332"/>
      <c r="G11" s="332"/>
      <c r="H11" s="332"/>
      <c r="I11" s="83" t="e">
        <f>#REF!</f>
        <v>#REF!</v>
      </c>
      <c r="J11" s="84"/>
      <c r="K11" s="85"/>
    </row>
    <row r="12" spans="1:11">
      <c r="A12" s="332" t="s">
        <v>67</v>
      </c>
      <c r="B12" s="332"/>
      <c r="C12" s="332"/>
      <c r="D12" s="332"/>
      <c r="E12" s="332"/>
      <c r="F12" s="332"/>
      <c r="G12" s="332"/>
      <c r="H12" s="332"/>
      <c r="I12" s="83" t="e">
        <f>#REF!</f>
        <v>#REF!</v>
      </c>
      <c r="J12" s="86" t="e">
        <f>#REF!</f>
        <v>#REF!</v>
      </c>
      <c r="K12" s="85" t="e">
        <f>J12/I12</f>
        <v>#REF!</v>
      </c>
    </row>
    <row r="13" spans="1:11">
      <c r="A13" s="332" t="s">
        <v>68</v>
      </c>
      <c r="B13" s="332"/>
      <c r="C13" s="332"/>
      <c r="D13" s="332"/>
      <c r="E13" s="332"/>
      <c r="F13" s="332"/>
      <c r="G13" s="332"/>
      <c r="H13" s="332"/>
      <c r="I13" s="83" t="e">
        <f>#REF!</f>
        <v>#REF!</v>
      </c>
      <c r="J13" s="84"/>
      <c r="K13" s="85"/>
    </row>
    <row r="14" spans="1:11">
      <c r="A14" s="332" t="s">
        <v>69</v>
      </c>
      <c r="B14" s="332"/>
      <c r="C14" s="332"/>
      <c r="D14" s="332"/>
      <c r="E14" s="332"/>
      <c r="F14" s="332"/>
      <c r="G14" s="332"/>
      <c r="H14" s="332"/>
      <c r="I14" s="83" t="e">
        <f>#REF!</f>
        <v>#REF!</v>
      </c>
      <c r="J14" s="84"/>
      <c r="K14" s="85"/>
    </row>
    <row r="15" spans="1:11">
      <c r="A15" s="332" t="s">
        <v>70</v>
      </c>
      <c r="B15" s="332"/>
      <c r="C15" s="332"/>
      <c r="D15" s="332"/>
      <c r="E15" s="332"/>
      <c r="F15" s="332"/>
      <c r="G15" s="332"/>
      <c r="H15" s="332"/>
      <c r="I15" s="83" t="e">
        <f>#REF!</f>
        <v>#REF!</v>
      </c>
      <c r="J15" s="86" t="e">
        <f>#REF!</f>
        <v>#REF!</v>
      </c>
      <c r="K15" s="85" t="e">
        <f>J15/I15</f>
        <v>#REF!</v>
      </c>
    </row>
    <row r="16" spans="1:11">
      <c r="A16" s="333" t="s">
        <v>71</v>
      </c>
      <c r="B16" s="333"/>
      <c r="C16" s="333"/>
      <c r="D16" s="333"/>
      <c r="E16" s="333"/>
      <c r="F16" s="333"/>
      <c r="G16" s="333"/>
      <c r="H16" s="333"/>
      <c r="I16" s="87">
        <f>'Planilha de Orçamento'!I38</f>
        <v>16873.524837410001</v>
      </c>
      <c r="J16" s="88">
        <f>'Planilha de Orçamento'!K38</f>
        <v>0</v>
      </c>
      <c r="K16" s="89">
        <f>J16/I16</f>
        <v>0</v>
      </c>
    </row>
    <row r="17" spans="1:13">
      <c r="A17" s="334" t="s">
        <v>72</v>
      </c>
      <c r="B17" s="334"/>
      <c r="C17" s="334"/>
      <c r="D17" s="334"/>
      <c r="E17" s="334"/>
      <c r="F17" s="334"/>
      <c r="G17" s="334"/>
      <c r="H17" s="334"/>
      <c r="I17" s="90" t="e">
        <f>SUM(I10:I16)</f>
        <v>#REF!</v>
      </c>
      <c r="J17" s="91" t="e">
        <f>SUM(J10:J16)</f>
        <v>#REF!</v>
      </c>
      <c r="K17" s="92" t="e">
        <f>J17/I17</f>
        <v>#REF!</v>
      </c>
    </row>
    <row r="19" spans="1:13" s="98" customFormat="1" ht="25.5" customHeight="1">
      <c r="A19" s="93" t="s">
        <v>73</v>
      </c>
      <c r="B19" s="94"/>
      <c r="C19" s="95"/>
      <c r="D19" s="95"/>
      <c r="E19" s="95"/>
      <c r="F19" s="95"/>
      <c r="G19" s="96"/>
      <c r="H19" s="97"/>
      <c r="J19" s="31"/>
    </row>
    <row r="20" spans="1:13" ht="19.5" customHeight="1">
      <c r="G20" s="99"/>
    </row>
    <row r="21" spans="1:13" ht="19.5" customHeight="1">
      <c r="G21" s="99"/>
    </row>
    <row r="22" spans="1:13" ht="19.5" customHeight="1">
      <c r="A22" s="98"/>
      <c r="B22" s="100" t="s">
        <v>74</v>
      </c>
      <c r="C22" s="98"/>
      <c r="D22" s="98"/>
      <c r="E22" s="98"/>
      <c r="F22" s="100" t="s">
        <v>74</v>
      </c>
      <c r="G22" s="101"/>
    </row>
    <row r="23" spans="1:13" ht="19.5" customHeight="1">
      <c r="A23" s="98"/>
      <c r="B23" s="102" t="s">
        <v>75</v>
      </c>
      <c r="F23" s="102" t="s">
        <v>76</v>
      </c>
      <c r="G23" s="99"/>
    </row>
    <row r="24" spans="1:13" ht="19.5" customHeight="1">
      <c r="A24" s="98"/>
      <c r="B24" s="102"/>
      <c r="F24" s="102" t="s">
        <v>77</v>
      </c>
      <c r="G24" s="99"/>
    </row>
    <row r="25" spans="1:13" ht="19.5" customHeight="1">
      <c r="A25" s="98"/>
      <c r="B25" s="102"/>
      <c r="F25" s="102" t="s">
        <v>78</v>
      </c>
      <c r="G25" s="99"/>
    </row>
    <row r="26" spans="1:13">
      <c r="M26" s="103">
        <v>2791253.11</v>
      </c>
    </row>
    <row r="28" spans="1:13">
      <c r="M28" s="104" t="e">
        <f>1-I17/M26</f>
        <v>#REF!</v>
      </c>
    </row>
  </sheetData>
  <mergeCells count="14">
    <mergeCell ref="A1:G1"/>
    <mergeCell ref="A2:I3"/>
    <mergeCell ref="A4:H4"/>
    <mergeCell ref="A5:I5"/>
    <mergeCell ref="A6:I7"/>
    <mergeCell ref="A14:H14"/>
    <mergeCell ref="A15:H15"/>
    <mergeCell ref="A16:H16"/>
    <mergeCell ref="A17:H17"/>
    <mergeCell ref="A9:H9"/>
    <mergeCell ref="A10:H10"/>
    <mergeCell ref="A11:H11"/>
    <mergeCell ref="A12:H12"/>
    <mergeCell ref="A13:H13"/>
  </mergeCells>
  <printOptions horizontalCentered="1"/>
  <pageMargins left="0.51180555555555496" right="0.51180555555555496" top="1.04236111111111" bottom="0.78749999999999998" header="0.51180555555555496" footer="0.31527777777777799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IW65"/>
  <sheetViews>
    <sheetView view="pageBreakPreview" zoomScaleNormal="75" workbookViewId="0">
      <selection activeCell="A22" sqref="A22"/>
    </sheetView>
  </sheetViews>
  <sheetFormatPr defaultRowHeight="12.75"/>
  <cols>
    <col min="1" max="1" width="17.7109375" style="98"/>
    <col min="2" max="2" width="51" style="98"/>
    <col min="3" max="3" width="20.140625" style="98"/>
    <col min="4" max="4" width="19.5703125" style="98"/>
    <col min="5" max="5" width="19.28515625" style="98"/>
    <col min="6" max="6" width="19.42578125" style="98"/>
    <col min="7" max="7" width="18" style="99"/>
    <col min="8" max="257" width="11.7109375" style="98"/>
    <col min="258" max="1025" width="8.7109375"/>
  </cols>
  <sheetData>
    <row r="1" spans="1:20" s="98" customFormat="1" ht="20.25">
      <c r="A1" s="345" t="s">
        <v>79</v>
      </c>
      <c r="B1" s="345"/>
      <c r="C1" s="345"/>
      <c r="D1" s="345"/>
      <c r="E1" s="345"/>
      <c r="F1" s="345"/>
      <c r="G1" s="34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s="98" customFormat="1" ht="20.25">
      <c r="A2" s="345" t="s">
        <v>0</v>
      </c>
      <c r="B2" s="345"/>
      <c r="C2" s="345"/>
      <c r="D2" s="345"/>
      <c r="E2" s="345"/>
      <c r="F2" s="345"/>
      <c r="G2" s="34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21" customHeight="1">
      <c r="A3" s="346"/>
      <c r="B3" s="346"/>
      <c r="C3" s="346"/>
      <c r="D3" s="346"/>
      <c r="E3" s="346"/>
      <c r="F3" s="346"/>
      <c r="G3" s="346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20.25">
      <c r="A4" s="345" t="s">
        <v>80</v>
      </c>
      <c r="B4" s="345"/>
      <c r="C4" s="345"/>
      <c r="D4" s="345"/>
      <c r="E4" s="345"/>
      <c r="F4" s="345"/>
      <c r="G4" s="34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20.25" customHeight="1">
      <c r="A5" s="347"/>
      <c r="B5" s="347"/>
      <c r="C5" s="347"/>
      <c r="D5" s="347"/>
      <c r="E5" s="347"/>
      <c r="F5" s="347"/>
      <c r="G5" s="347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</row>
    <row r="6" spans="1:20" ht="20.25" customHeight="1">
      <c r="A6" s="341" t="s">
        <v>81</v>
      </c>
      <c r="B6" s="341"/>
      <c r="C6" s="341"/>
      <c r="D6" s="341"/>
      <c r="E6" s="341"/>
      <c r="F6" s="341"/>
      <c r="G6" s="341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0" ht="20.25" customHeight="1">
      <c r="A7" s="342" t="s">
        <v>82</v>
      </c>
      <c r="B7" s="342"/>
      <c r="C7" s="342"/>
      <c r="D7" s="342"/>
      <c r="E7" s="342"/>
      <c r="F7" s="342"/>
      <c r="G7" s="342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 ht="20.25" customHeight="1">
      <c r="A8" s="106" t="s">
        <v>83</v>
      </c>
      <c r="B8" s="107"/>
      <c r="C8" s="107"/>
      <c r="D8" s="107"/>
      <c r="E8" s="107"/>
      <c r="F8" s="107"/>
      <c r="G8" s="107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</row>
    <row r="9" spans="1:20" ht="20.25" customHeight="1">
      <c r="A9" s="106" t="s">
        <v>84</v>
      </c>
      <c r="B9" s="107" t="s">
        <v>85</v>
      </c>
      <c r="C9" s="107"/>
      <c r="D9" s="107"/>
      <c r="E9" s="107"/>
      <c r="F9" s="107"/>
      <c r="G9" s="107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ht="19.5" customHeight="1">
      <c r="A10"/>
      <c r="B10"/>
      <c r="C10"/>
      <c r="D10"/>
      <c r="E10"/>
      <c r="F10"/>
      <c r="G10"/>
      <c r="H10"/>
    </row>
    <row r="11" spans="1:20" ht="30" customHeight="1">
      <c r="A11" s="108" t="s">
        <v>2</v>
      </c>
      <c r="B11" s="109" t="s">
        <v>86</v>
      </c>
      <c r="C11" s="109" t="s">
        <v>87</v>
      </c>
      <c r="D11" s="109" t="s">
        <v>88</v>
      </c>
      <c r="E11" s="109" t="s">
        <v>89</v>
      </c>
      <c r="F11" s="109" t="s">
        <v>90</v>
      </c>
      <c r="G11" s="110" t="s">
        <v>91</v>
      </c>
      <c r="H11" s="97"/>
    </row>
    <row r="12" spans="1:20" ht="30" customHeight="1">
      <c r="A12" s="111">
        <v>1</v>
      </c>
      <c r="B12" s="112" t="s">
        <v>92</v>
      </c>
      <c r="C12" s="113">
        <f>RESUMO!I16</f>
        <v>16873.524837410001</v>
      </c>
      <c r="D12" s="114"/>
      <c r="E12" s="114"/>
      <c r="F12" s="114"/>
      <c r="G12" s="115">
        <f>C12</f>
        <v>16873.524837410001</v>
      </c>
      <c r="H12" s="97"/>
    </row>
    <row r="13" spans="1:20" ht="30" customHeight="1">
      <c r="A13" s="116">
        <v>2</v>
      </c>
      <c r="B13" s="112" t="s">
        <v>93</v>
      </c>
      <c r="C13" s="113" t="e">
        <f>RESUMO!I15</f>
        <v>#REF!</v>
      </c>
      <c r="D13" s="117"/>
      <c r="E13" s="118"/>
      <c r="F13" s="118"/>
      <c r="G13" s="119" t="e">
        <f>C13</f>
        <v>#REF!</v>
      </c>
      <c r="H13" s="97"/>
    </row>
    <row r="14" spans="1:20" ht="30" customHeight="1">
      <c r="A14" s="116">
        <v>3</v>
      </c>
      <c r="B14" s="120" t="s">
        <v>94</v>
      </c>
      <c r="C14" s="118"/>
      <c r="D14" s="113" t="e">
        <f>RESUMO!I14</f>
        <v>#REF!</v>
      </c>
      <c r="E14" s="121"/>
      <c r="F14" s="118"/>
      <c r="G14" s="119" t="e">
        <f>D14</f>
        <v>#REF!</v>
      </c>
      <c r="H14" s="97"/>
    </row>
    <row r="15" spans="1:20" ht="30" customHeight="1">
      <c r="A15" s="116">
        <v>4</v>
      </c>
      <c r="B15" s="120" t="s">
        <v>95</v>
      </c>
      <c r="C15" s="118"/>
      <c r="D15" s="113" t="e">
        <f>RESUMO!I12</f>
        <v>#REF!</v>
      </c>
      <c r="E15" s="118"/>
      <c r="F15" s="121"/>
      <c r="G15" s="119" t="e">
        <f>D15</f>
        <v>#REF!</v>
      </c>
      <c r="H15" s="97"/>
    </row>
    <row r="16" spans="1:20" ht="30" customHeight="1">
      <c r="A16" s="116">
        <v>5</v>
      </c>
      <c r="B16" s="122" t="s">
        <v>65</v>
      </c>
      <c r="C16" s="118"/>
      <c r="D16" s="118"/>
      <c r="E16" s="123" t="e">
        <f>RESUMO!I10</f>
        <v>#REF!</v>
      </c>
      <c r="F16" s="118"/>
      <c r="G16" s="119" t="e">
        <f>E16</f>
        <v>#REF!</v>
      </c>
      <c r="H16" s="97"/>
    </row>
    <row r="17" spans="1:8" ht="30" customHeight="1">
      <c r="A17" s="116">
        <v>6</v>
      </c>
      <c r="B17" s="120" t="s">
        <v>96</v>
      </c>
      <c r="C17" s="124"/>
      <c r="D17" s="124"/>
      <c r="E17" s="113" t="e">
        <f>RESUMO!I11</f>
        <v>#REF!</v>
      </c>
      <c r="F17" s="124"/>
      <c r="G17" s="119" t="e">
        <f>E17</f>
        <v>#REF!</v>
      </c>
      <c r="H17" s="97"/>
    </row>
    <row r="18" spans="1:8" ht="30" customHeight="1">
      <c r="A18" s="116">
        <v>7</v>
      </c>
      <c r="B18" s="120" t="s">
        <v>97</v>
      </c>
      <c r="C18" s="125"/>
      <c r="D18" s="125"/>
      <c r="E18" s="125"/>
      <c r="F18" s="113" t="e">
        <f>RESUMO!I13</f>
        <v>#REF!</v>
      </c>
      <c r="G18" s="119" t="e">
        <f>F18</f>
        <v>#REF!</v>
      </c>
      <c r="H18" s="97"/>
    </row>
    <row r="19" spans="1:8" ht="25.5" customHeight="1">
      <c r="A19" s="343" t="s">
        <v>91</v>
      </c>
      <c r="B19" s="343"/>
      <c r="C19" s="126" t="e">
        <f>C12+C13</f>
        <v>#REF!</v>
      </c>
      <c r="D19" s="126" t="e">
        <f>D14+D15</f>
        <v>#REF!</v>
      </c>
      <c r="E19" s="126" t="e">
        <f>E17+E16</f>
        <v>#REF!</v>
      </c>
      <c r="F19" s="126" t="e">
        <f>F18</f>
        <v>#REF!</v>
      </c>
      <c r="G19" s="127" t="e">
        <f>SUM(G12:G18)</f>
        <v>#REF!</v>
      </c>
      <c r="H19" s="97"/>
    </row>
    <row r="20" spans="1:8" ht="25.5" customHeight="1">
      <c r="A20" s="344" t="s">
        <v>98</v>
      </c>
      <c r="B20" s="344"/>
      <c r="C20" s="128" t="e">
        <f>C19/G19</f>
        <v>#REF!</v>
      </c>
      <c r="D20" s="128" t="e">
        <f>D19/G19</f>
        <v>#REF!</v>
      </c>
      <c r="E20" s="128" t="e">
        <f>E19/G19</f>
        <v>#REF!</v>
      </c>
      <c r="F20" s="128" t="e">
        <f>F19/G19</f>
        <v>#REF!</v>
      </c>
      <c r="G20" s="129" t="e">
        <f>SUM(C20:F20)</f>
        <v>#REF!</v>
      </c>
      <c r="H20" s="97"/>
    </row>
    <row r="21" spans="1:8" ht="25.5" customHeight="1">
      <c r="A21" s="94"/>
      <c r="B21" s="94"/>
      <c r="C21" s="95"/>
      <c r="D21" s="95"/>
      <c r="E21" s="95"/>
      <c r="F21" s="95"/>
      <c r="G21" s="95"/>
      <c r="H21" s="97"/>
    </row>
    <row r="22" spans="1:8" ht="25.5" customHeight="1">
      <c r="A22" s="93" t="s">
        <v>99</v>
      </c>
      <c r="B22" s="94"/>
      <c r="C22" s="95"/>
      <c r="D22" s="95"/>
      <c r="E22" s="95"/>
      <c r="F22" s="95"/>
      <c r="G22" s="96"/>
      <c r="H22" s="97"/>
    </row>
    <row r="23" spans="1:8">
      <c r="B23"/>
      <c r="F23"/>
      <c r="G23"/>
    </row>
    <row r="24" spans="1:8">
      <c r="B24"/>
      <c r="F24"/>
      <c r="G24"/>
    </row>
    <row r="25" spans="1:8" ht="19.5" customHeight="1">
      <c r="B25" s="100" t="s">
        <v>74</v>
      </c>
      <c r="F25" s="100" t="s">
        <v>74</v>
      </c>
      <c r="G25" s="101"/>
    </row>
    <row r="26" spans="1:8" ht="19.5" customHeight="1">
      <c r="B26" s="102" t="s">
        <v>100</v>
      </c>
      <c r="F26" s="102" t="s">
        <v>76</v>
      </c>
    </row>
    <row r="27" spans="1:8" ht="19.5" customHeight="1">
      <c r="B27" s="102" t="s">
        <v>101</v>
      </c>
      <c r="F27" s="102" t="s">
        <v>77</v>
      </c>
    </row>
    <row r="28" spans="1:8" ht="19.5" customHeight="1">
      <c r="B28" s="102" t="s">
        <v>102</v>
      </c>
      <c r="F28" s="102" t="s">
        <v>78</v>
      </c>
    </row>
    <row r="65" ht="6" customHeight="1"/>
  </sheetData>
  <mergeCells count="9">
    <mergeCell ref="A6:G6"/>
    <mergeCell ref="A7:G7"/>
    <mergeCell ref="A19:B19"/>
    <mergeCell ref="A20:B20"/>
    <mergeCell ref="A1:G1"/>
    <mergeCell ref="A2:G2"/>
    <mergeCell ref="A3:G3"/>
    <mergeCell ref="A4:G4"/>
    <mergeCell ref="A5:G5"/>
  </mergeCells>
  <pageMargins left="1.1812499999999999" right="0.59027777777777801" top="0.78749999999999998" bottom="0.78749999999999998" header="0.51180555555555496" footer="0.51180555555555496"/>
  <pageSetup paperSize="9" firstPageNumber="0" orientation="portrait" r:id="rId1"/>
  <headerFooter>
    <oddFooter>&amp;CRua XV de Novembro, 4.190 – CEP: 89216-201 – Joinville – Santa Catarina – Brasil Fone/Fax: 47 3026-5600  www.fortunato.com.br - fortunato@fortunato.com.br &amp;R&amp;P de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IW62"/>
  <sheetViews>
    <sheetView view="pageBreakPreview" workbookViewId="0">
      <selection activeCell="A32" sqref="A32"/>
    </sheetView>
  </sheetViews>
  <sheetFormatPr defaultRowHeight="12.75"/>
  <cols>
    <col min="1" max="1" width="9.140625" style="130"/>
    <col min="2" max="2" width="61.42578125" style="130"/>
    <col min="3" max="3" width="34.28515625" style="130"/>
    <col min="4" max="257" width="9.140625" style="130"/>
    <col min="258" max="1025" width="8.7109375"/>
  </cols>
  <sheetData>
    <row r="1" spans="1:77">
      <c r="A1" s="352" t="s">
        <v>103</v>
      </c>
      <c r="B1" s="352"/>
      <c r="C1" s="352"/>
      <c r="D1" s="352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8" customHeight="1">
      <c r="A8"/>
      <c r="B8" s="353" t="s">
        <v>104</v>
      </c>
      <c r="C8" s="353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8" customHeight="1">
      <c r="A9"/>
      <c r="B9" s="354" t="s">
        <v>105</v>
      </c>
      <c r="C9" s="354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/>
      <c r="B10" s="131"/>
      <c r="C10" s="13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29.25" customHeight="1">
      <c r="A11"/>
      <c r="B11" s="355" t="s">
        <v>106</v>
      </c>
      <c r="C11" s="355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5.95" customHeight="1">
      <c r="A13"/>
      <c r="B13" s="356" t="s">
        <v>107</v>
      </c>
      <c r="C13" s="356" t="s">
        <v>108</v>
      </c>
      <c r="D13"/>
      <c r="E13" s="13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>
      <c r="A14"/>
      <c r="B14" s="356"/>
      <c r="C14" s="35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>
      <c r="A15"/>
      <c r="B15" s="356"/>
      <c r="C15" s="356"/>
      <c r="D15"/>
      <c r="E15"/>
      <c r="F15" s="130" t="s">
        <v>108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>
      <c r="A16"/>
      <c r="B16" s="356"/>
      <c r="C16" s="35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>
      <c r="A17"/>
      <c r="B17" s="356"/>
      <c r="C17" s="356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>
      <c r="A18"/>
      <c r="B18" s="133" t="s">
        <v>109</v>
      </c>
      <c r="C18" s="134">
        <v>3.4700000000000002E-2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>
      <c r="A19"/>
      <c r="B19" s="135" t="s">
        <v>110</v>
      </c>
      <c r="C19" s="136">
        <v>7.0000000000000001E-3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>
      <c r="A20"/>
      <c r="B20" s="135" t="s">
        <v>111</v>
      </c>
      <c r="C20" s="136">
        <v>8.9999999999999993E-3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>
      <c r="A21"/>
      <c r="B21" s="135" t="s">
        <v>112</v>
      </c>
      <c r="C21" s="136">
        <v>1.0500000000000001E-2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>
      <c r="A22"/>
      <c r="B22" s="135" t="s">
        <v>113</v>
      </c>
      <c r="C22" s="136">
        <v>0.05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>
      <c r="A23"/>
      <c r="B23" s="135" t="s">
        <v>114</v>
      </c>
      <c r="C23" s="136">
        <v>3.6499999999999998E-2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>
      <c r="A24"/>
      <c r="B24" s="135" t="s">
        <v>115</v>
      </c>
      <c r="C24" s="136">
        <v>0.03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>
      <c r="A25"/>
      <c r="B25" s="137" t="s">
        <v>116</v>
      </c>
      <c r="C25" s="138">
        <v>0.02</v>
      </c>
      <c r="D25"/>
      <c r="E25"/>
      <c r="F25"/>
      <c r="G25" s="139">
        <f>1+C18+C19+C20</f>
        <v>1.0506999999999997</v>
      </c>
      <c r="H25" s="139">
        <f>1+C21</f>
        <v>1.0105</v>
      </c>
      <c r="I25" s="139">
        <f>1+C22</f>
        <v>1.05</v>
      </c>
      <c r="J25"/>
      <c r="K25" s="130">
        <f>(G25*H25*I25)/H26</f>
        <v>1.2203820114942527</v>
      </c>
      <c r="L25" s="140">
        <f>K25-1</f>
        <v>0.22038201149425274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>
      <c r="A26"/>
      <c r="B26" s="141" t="s">
        <v>117</v>
      </c>
      <c r="C26" s="142">
        <f>L25</f>
        <v>0.22038201149425274</v>
      </c>
      <c r="D26"/>
      <c r="E26"/>
      <c r="F26"/>
      <c r="G26"/>
      <c r="H26" s="139">
        <f>1-(C23+C25+C24)</f>
        <v>0.91349999999999998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4.25">
      <c r="A27"/>
      <c r="B27" s="143"/>
      <c r="C27" s="144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4.25">
      <c r="A28"/>
      <c r="B28" s="350" t="s">
        <v>118</v>
      </c>
      <c r="C28" s="350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4.25">
      <c r="A29"/>
      <c r="B29" s="350"/>
      <c r="C29" s="350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4.25">
      <c r="A30"/>
      <c r="B30" s="145"/>
      <c r="C30" s="144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4.25">
      <c r="A31"/>
      <c r="B31" s="145"/>
      <c r="C31" s="144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5">
      <c r="A32"/>
      <c r="B32" s="93" t="s">
        <v>99</v>
      </c>
      <c r="C32" s="144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14.25">
      <c r="A38"/>
      <c r="B38" s="351"/>
      <c r="C38" s="351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14.25">
      <c r="A39"/>
      <c r="B39" s="147"/>
      <c r="C39" s="147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14.25">
      <c r="A40"/>
      <c r="B40" s="100" t="s">
        <v>74</v>
      </c>
      <c r="C40" s="100" t="s">
        <v>74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14.25">
      <c r="A41"/>
      <c r="B41" s="102" t="s">
        <v>100</v>
      </c>
      <c r="C41" s="102" t="s">
        <v>76</v>
      </c>
      <c r="D41" s="146"/>
      <c r="E41" s="146"/>
      <c r="F41" s="146"/>
      <c r="G41" s="146"/>
      <c r="H41" s="146"/>
      <c r="I41" s="146"/>
      <c r="J41" s="146"/>
      <c r="K41" s="14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14.25">
      <c r="A42"/>
      <c r="B42" s="102" t="s">
        <v>101</v>
      </c>
      <c r="C42" s="102" t="s">
        <v>77</v>
      </c>
      <c r="D42" s="146"/>
      <c r="E42" s="146"/>
      <c r="F42" s="146"/>
      <c r="G42" s="146"/>
      <c r="H42" s="146"/>
      <c r="I42" s="146"/>
      <c r="J42" s="146"/>
      <c r="K42" s="14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14.25">
      <c r="A43"/>
      <c r="B43" s="102" t="s">
        <v>102</v>
      </c>
      <c r="C43" s="102" t="s">
        <v>78</v>
      </c>
      <c r="D43" s="146"/>
      <c r="E43" s="146"/>
      <c r="F43" s="146"/>
      <c r="G43" s="146"/>
      <c r="H43" s="146"/>
      <c r="I43" s="146"/>
      <c r="J43" s="146"/>
      <c r="K43" s="14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12.75" customHeight="1">
      <c r="A51"/>
      <c r="B51" s="348"/>
      <c r="C51" s="3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</row>
    <row r="52" spans="1:77" ht="12.75" customHeight="1">
      <c r="A52"/>
      <c r="B52" s="349"/>
      <c r="C52" s="3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</row>
    <row r="53" spans="1:77">
      <c r="A53"/>
      <c r="B53"/>
      <c r="C53"/>
      <c r="D53"/>
    </row>
    <row r="54" spans="1:77">
      <c r="A54"/>
      <c r="B54"/>
      <c r="C54"/>
      <c r="D54"/>
    </row>
    <row r="55" spans="1:77">
      <c r="A55"/>
      <c r="B55"/>
      <c r="C55"/>
      <c r="D55"/>
    </row>
    <row r="56" spans="1:77">
      <c r="A56"/>
      <c r="B56"/>
      <c r="C56"/>
      <c r="D56"/>
    </row>
    <row r="57" spans="1:77">
      <c r="A57"/>
      <c r="B57"/>
      <c r="C57"/>
      <c r="D57"/>
    </row>
    <row r="58" spans="1:77">
      <c r="A58"/>
      <c r="B58"/>
      <c r="C58"/>
      <c r="D58"/>
    </row>
    <row r="59" spans="1:77">
      <c r="A59"/>
      <c r="B59"/>
      <c r="C59"/>
      <c r="D59"/>
    </row>
    <row r="60" spans="1:77">
      <c r="A60"/>
      <c r="B60"/>
      <c r="C60"/>
      <c r="D60"/>
    </row>
    <row r="61" spans="1:77" ht="12.75" customHeight="1">
      <c r="A61" s="348"/>
      <c r="B61" s="348"/>
      <c r="C61" s="348"/>
      <c r="D61" s="348"/>
    </row>
    <row r="62" spans="1:77" ht="12.75" customHeight="1">
      <c r="A62" s="349"/>
      <c r="B62" s="349"/>
      <c r="C62" s="349"/>
      <c r="D62" s="349"/>
    </row>
  </sheetData>
  <mergeCells count="13">
    <mergeCell ref="A1:D1"/>
    <mergeCell ref="B8:C8"/>
    <mergeCell ref="B9:C9"/>
    <mergeCell ref="B11:C11"/>
    <mergeCell ref="B13:B17"/>
    <mergeCell ref="C13:C17"/>
    <mergeCell ref="A61:D61"/>
    <mergeCell ref="A62:D62"/>
    <mergeCell ref="B28:C28"/>
    <mergeCell ref="B29:C29"/>
    <mergeCell ref="B38:C38"/>
    <mergeCell ref="B51:C51"/>
    <mergeCell ref="B52:C52"/>
  </mergeCells>
  <pageMargins left="0.51180555555555496" right="0.51180555555555496" top="0.78749999999999998" bottom="0.78749999999999998" header="0.51180555555555496" footer="0.31527777777777799"/>
  <pageSetup paperSize="9" scale="11" firstPageNumber="0" orientation="portrait" r:id="rId1"/>
  <headerFooter>
    <oddFooter>&amp;C&amp;9Rua XV de Novembro, 4.190 – CEP: 89216-201 – Joinville – Santa Catarina – Brasil Fone/Fax: 47 3026-5600  www.fortunato.com.br - fortunato@fortunato.com.br &amp;R&amp;P de &amp;N</oddFooter>
  </headerFooter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E216"/>
  <sheetViews>
    <sheetView showGridLines="0" view="pageBreakPreview" topLeftCell="A8" workbookViewId="0">
      <selection activeCell="D47" sqref="D47"/>
    </sheetView>
  </sheetViews>
  <sheetFormatPr defaultRowHeight="12.75"/>
  <cols>
    <col min="1" max="1" width="51.5703125"/>
    <col min="2" max="2" width="6.5703125"/>
    <col min="3" max="3" width="11.42578125"/>
    <col min="4" max="4" width="15.140625" style="1"/>
    <col min="5" max="5" width="10.5703125"/>
    <col min="6" max="1025" width="8.7109375"/>
  </cols>
  <sheetData>
    <row r="1" spans="1:5" s="2" customFormat="1" hidden="1">
      <c r="A1" s="150" t="s">
        <v>119</v>
      </c>
      <c r="B1" s="151" t="s">
        <v>15</v>
      </c>
      <c r="C1" s="152">
        <v>3</v>
      </c>
      <c r="D1" s="153" t="s">
        <v>14</v>
      </c>
      <c r="E1" s="154" t="s">
        <v>13</v>
      </c>
    </row>
    <row r="2" spans="1:5" hidden="1">
      <c r="A2" s="155" t="s">
        <v>119</v>
      </c>
      <c r="B2" s="28" t="s">
        <v>15</v>
      </c>
      <c r="C2" s="29">
        <v>3</v>
      </c>
      <c r="D2" s="156" t="s">
        <v>14</v>
      </c>
      <c r="E2" s="56" t="s">
        <v>13</v>
      </c>
    </row>
    <row r="3" spans="1:5" hidden="1">
      <c r="A3" s="157" t="s">
        <v>119</v>
      </c>
      <c r="B3" s="34" t="s">
        <v>15</v>
      </c>
      <c r="C3" s="35">
        <v>3</v>
      </c>
      <c r="D3" s="32" t="s">
        <v>14</v>
      </c>
      <c r="E3" s="56" t="s">
        <v>13</v>
      </c>
    </row>
    <row r="4" spans="1:5" hidden="1">
      <c r="A4" s="157" t="s">
        <v>119</v>
      </c>
      <c r="B4" s="34" t="s">
        <v>15</v>
      </c>
      <c r="C4" s="35">
        <v>3</v>
      </c>
      <c r="D4" s="32" t="s">
        <v>14</v>
      </c>
      <c r="E4" s="56" t="s">
        <v>13</v>
      </c>
    </row>
    <row r="5" spans="1:5" hidden="1">
      <c r="A5" s="157" t="s">
        <v>119</v>
      </c>
      <c r="B5" s="34" t="s">
        <v>15</v>
      </c>
      <c r="C5" s="35">
        <v>3</v>
      </c>
      <c r="D5" s="32" t="s">
        <v>14</v>
      </c>
      <c r="E5" s="56" t="s">
        <v>13</v>
      </c>
    </row>
    <row r="6" spans="1:5" hidden="1">
      <c r="A6" s="158" t="s">
        <v>119</v>
      </c>
      <c r="B6" s="50" t="s">
        <v>15</v>
      </c>
      <c r="C6" s="159">
        <v>3</v>
      </c>
      <c r="D6" s="47" t="s">
        <v>14</v>
      </c>
      <c r="E6" s="56" t="s">
        <v>13</v>
      </c>
    </row>
    <row r="7" spans="1:5" hidden="1">
      <c r="A7" s="155" t="s">
        <v>119</v>
      </c>
      <c r="B7" s="28" t="s">
        <v>15</v>
      </c>
      <c r="C7" s="29">
        <v>3</v>
      </c>
      <c r="D7" s="26" t="s">
        <v>14</v>
      </c>
      <c r="E7" s="56" t="s">
        <v>13</v>
      </c>
    </row>
    <row r="8" spans="1:5" s="2" customFormat="1">
      <c r="A8" s="160" t="s">
        <v>119</v>
      </c>
      <c r="B8" s="161" t="s">
        <v>15</v>
      </c>
      <c r="C8" s="162">
        <f>SUM(C1:C7)</f>
        <v>21</v>
      </c>
      <c r="D8" s="26" t="s">
        <v>14</v>
      </c>
      <c r="E8" s="56" t="s">
        <v>13</v>
      </c>
    </row>
    <row r="9" spans="1:5" s="2" customFormat="1">
      <c r="A9" s="150"/>
      <c r="B9" s="151"/>
      <c r="C9" s="152"/>
      <c r="D9" s="153"/>
      <c r="E9" s="154"/>
    </row>
    <row r="10" spans="1:5" ht="24" hidden="1">
      <c r="A10" s="27" t="s">
        <v>120</v>
      </c>
      <c r="B10" s="26" t="s">
        <v>22</v>
      </c>
      <c r="C10" s="45">
        <v>684.77</v>
      </c>
      <c r="D10" s="163">
        <v>79484</v>
      </c>
      <c r="E10" s="56" t="s">
        <v>35</v>
      </c>
    </row>
    <row r="11" spans="1:5" ht="24" hidden="1">
      <c r="A11" s="27" t="s">
        <v>120</v>
      </c>
      <c r="B11" s="26" t="s">
        <v>22</v>
      </c>
      <c r="C11" s="45">
        <v>684.77</v>
      </c>
      <c r="D11" s="163">
        <v>79484</v>
      </c>
      <c r="E11" s="56" t="s">
        <v>35</v>
      </c>
    </row>
    <row r="12" spans="1:5" ht="24" hidden="1">
      <c r="A12" s="33" t="s">
        <v>120</v>
      </c>
      <c r="B12" s="32" t="s">
        <v>22</v>
      </c>
      <c r="C12" s="46">
        <v>422.06</v>
      </c>
      <c r="D12" s="34">
        <v>79484</v>
      </c>
      <c r="E12" s="56" t="s">
        <v>35</v>
      </c>
    </row>
    <row r="13" spans="1:5" ht="24" hidden="1">
      <c r="A13" s="33" t="s">
        <v>120</v>
      </c>
      <c r="B13" s="32" t="s">
        <v>22</v>
      </c>
      <c r="C13" s="46">
        <v>1277.55</v>
      </c>
      <c r="D13" s="34">
        <v>79484</v>
      </c>
      <c r="E13" s="56" t="s">
        <v>35</v>
      </c>
    </row>
    <row r="14" spans="1:5" ht="13.5" hidden="1" customHeight="1">
      <c r="A14" s="48" t="s">
        <v>120</v>
      </c>
      <c r="B14" s="47" t="s">
        <v>22</v>
      </c>
      <c r="C14" s="49">
        <v>1562.81</v>
      </c>
      <c r="D14" s="50">
        <v>79484</v>
      </c>
      <c r="E14" s="56" t="s">
        <v>35</v>
      </c>
    </row>
    <row r="15" spans="1:5" ht="24" hidden="1">
      <c r="A15" s="27" t="s">
        <v>120</v>
      </c>
      <c r="B15" s="26" t="s">
        <v>22</v>
      </c>
      <c r="C15" s="45">
        <v>1907.5</v>
      </c>
      <c r="D15" s="28">
        <v>79484</v>
      </c>
      <c r="E15" s="56" t="s">
        <v>35</v>
      </c>
    </row>
    <row r="16" spans="1:5" ht="24" hidden="1">
      <c r="A16" s="27" t="s">
        <v>120</v>
      </c>
      <c r="B16" s="26" t="s">
        <v>22</v>
      </c>
      <c r="C16" s="45">
        <v>1350.43</v>
      </c>
      <c r="D16" s="28">
        <v>79484</v>
      </c>
      <c r="E16" s="56" t="s">
        <v>35</v>
      </c>
    </row>
    <row r="17" spans="1:5" ht="24">
      <c r="A17" s="164" t="s">
        <v>120</v>
      </c>
      <c r="B17" s="165" t="s">
        <v>22</v>
      </c>
      <c r="C17" s="166">
        <f>SUM(C10:C16)</f>
        <v>7889.8899999999994</v>
      </c>
      <c r="D17" s="28">
        <v>79484</v>
      </c>
      <c r="E17" s="56" t="s">
        <v>35</v>
      </c>
    </row>
    <row r="18" spans="1:5">
      <c r="A18" s="44"/>
      <c r="B18" s="26"/>
      <c r="C18" s="45"/>
      <c r="D18" s="28"/>
      <c r="E18" s="56"/>
    </row>
    <row r="19" spans="1:5" ht="24" hidden="1">
      <c r="A19" s="167" t="s">
        <v>121</v>
      </c>
      <c r="B19" s="26" t="s">
        <v>22</v>
      </c>
      <c r="C19" s="45">
        <v>256.79000000000002</v>
      </c>
      <c r="D19" s="26" t="s">
        <v>122</v>
      </c>
      <c r="E19" s="56" t="s">
        <v>38</v>
      </c>
    </row>
    <row r="20" spans="1:5" ht="13.5" hidden="1" customHeight="1">
      <c r="A20" s="168" t="s">
        <v>121</v>
      </c>
      <c r="B20" s="32" t="s">
        <v>22</v>
      </c>
      <c r="C20" s="46">
        <v>256.79000000000002</v>
      </c>
      <c r="D20" s="32" t="s">
        <v>122</v>
      </c>
      <c r="E20" s="56" t="s">
        <v>38</v>
      </c>
    </row>
    <row r="21" spans="1:5" ht="24" hidden="1">
      <c r="A21" s="168" t="s">
        <v>121</v>
      </c>
      <c r="B21" s="32" t="s">
        <v>22</v>
      </c>
      <c r="C21" s="46">
        <v>479.08</v>
      </c>
      <c r="D21" s="32" t="s">
        <v>122</v>
      </c>
      <c r="E21" s="56" t="s">
        <v>38</v>
      </c>
    </row>
    <row r="22" spans="1:5" ht="24" hidden="1">
      <c r="A22" s="168" t="s">
        <v>121</v>
      </c>
      <c r="B22" s="32" t="s">
        <v>22</v>
      </c>
      <c r="C22" s="46">
        <v>586.04999999999995</v>
      </c>
      <c r="D22" s="32" t="s">
        <v>122</v>
      </c>
      <c r="E22" s="56" t="s">
        <v>38</v>
      </c>
    </row>
    <row r="23" spans="1:5" ht="24" hidden="1">
      <c r="A23" s="169" t="s">
        <v>121</v>
      </c>
      <c r="B23" s="47" t="s">
        <v>22</v>
      </c>
      <c r="C23" s="46">
        <v>715.31</v>
      </c>
      <c r="D23" s="47" t="s">
        <v>122</v>
      </c>
      <c r="E23" s="56" t="s">
        <v>38</v>
      </c>
    </row>
    <row r="24" spans="1:5" ht="24" hidden="1">
      <c r="A24" s="168" t="s">
        <v>121</v>
      </c>
      <c r="B24" s="32" t="s">
        <v>22</v>
      </c>
      <c r="C24" s="46">
        <v>506.41</v>
      </c>
      <c r="D24" s="32" t="s">
        <v>122</v>
      </c>
      <c r="E24" s="56" t="s">
        <v>38</v>
      </c>
    </row>
    <row r="25" spans="1:5" ht="24" hidden="1">
      <c r="A25" s="169" t="s">
        <v>123</v>
      </c>
      <c r="B25" s="47" t="s">
        <v>22</v>
      </c>
      <c r="C25" s="46">
        <v>158.27000000000001</v>
      </c>
      <c r="D25" s="47">
        <v>73710</v>
      </c>
      <c r="E25" s="56" t="s">
        <v>38</v>
      </c>
    </row>
    <row r="26" spans="1:5" ht="24">
      <c r="A26" s="170" t="s">
        <v>123</v>
      </c>
      <c r="B26" s="171" t="s">
        <v>22</v>
      </c>
      <c r="C26" s="172">
        <f>SUM(C19:C25)</f>
        <v>2958.7</v>
      </c>
      <c r="D26" s="32" t="s">
        <v>122</v>
      </c>
      <c r="E26" s="56" t="s">
        <v>38</v>
      </c>
    </row>
    <row r="27" spans="1:5">
      <c r="A27" s="169"/>
      <c r="B27" s="47"/>
      <c r="C27" s="46"/>
      <c r="D27" s="47"/>
      <c r="E27" s="56"/>
    </row>
    <row r="28" spans="1:5" ht="36" hidden="1">
      <c r="A28" s="33" t="s">
        <v>124</v>
      </c>
      <c r="B28" s="34" t="s">
        <v>17</v>
      </c>
      <c r="C28" s="46">
        <v>9</v>
      </c>
      <c r="D28" s="62" t="s">
        <v>125</v>
      </c>
      <c r="E28" s="56" t="s">
        <v>20</v>
      </c>
    </row>
    <row r="29" spans="1:5" ht="36" hidden="1">
      <c r="A29" s="33" t="s">
        <v>124</v>
      </c>
      <c r="B29" s="34" t="s">
        <v>17</v>
      </c>
      <c r="C29" s="46">
        <v>9</v>
      </c>
      <c r="D29" s="62" t="s">
        <v>125</v>
      </c>
      <c r="E29" s="56" t="s">
        <v>20</v>
      </c>
    </row>
    <row r="30" spans="1:5" ht="36" hidden="1">
      <c r="A30" s="33" t="s">
        <v>124</v>
      </c>
      <c r="B30" s="34" t="s">
        <v>17</v>
      </c>
      <c r="C30" s="46">
        <v>16</v>
      </c>
      <c r="D30" s="62">
        <v>83659</v>
      </c>
      <c r="E30" s="56" t="s">
        <v>20</v>
      </c>
    </row>
    <row r="31" spans="1:5" ht="36" hidden="1">
      <c r="A31" s="48" t="s">
        <v>124</v>
      </c>
      <c r="B31" s="50" t="s">
        <v>17</v>
      </c>
      <c r="C31" s="49">
        <v>16</v>
      </c>
      <c r="D31" s="57">
        <v>83659</v>
      </c>
      <c r="E31" s="56" t="s">
        <v>20</v>
      </c>
    </row>
    <row r="32" spans="1:5" ht="36" hidden="1">
      <c r="A32" s="48" t="s">
        <v>124</v>
      </c>
      <c r="B32" s="50" t="s">
        <v>17</v>
      </c>
      <c r="C32" s="49">
        <v>34</v>
      </c>
      <c r="D32" s="57">
        <v>83659</v>
      </c>
      <c r="E32" s="56" t="s">
        <v>20</v>
      </c>
    </row>
    <row r="33" spans="1:5" ht="36" hidden="1">
      <c r="A33" s="48" t="s">
        <v>124</v>
      </c>
      <c r="B33" s="50" t="s">
        <v>17</v>
      </c>
      <c r="C33" s="49">
        <v>12</v>
      </c>
      <c r="D33" s="57">
        <v>83659</v>
      </c>
      <c r="E33" s="56" t="s">
        <v>20</v>
      </c>
    </row>
    <row r="34" spans="1:5" ht="36">
      <c r="A34" s="173" t="s">
        <v>124</v>
      </c>
      <c r="B34" s="174" t="s">
        <v>17</v>
      </c>
      <c r="C34" s="175">
        <f>SUM(C28:C33)</f>
        <v>96</v>
      </c>
      <c r="D34" s="57">
        <v>83659</v>
      </c>
      <c r="E34" s="56" t="s">
        <v>20</v>
      </c>
    </row>
    <row r="35" spans="1:5">
      <c r="A35" s="48"/>
      <c r="B35" s="50"/>
      <c r="C35" s="49"/>
      <c r="D35" s="57"/>
      <c r="E35" s="56"/>
    </row>
    <row r="36" spans="1:5" ht="51">
      <c r="A36" s="176" t="s">
        <v>126</v>
      </c>
      <c r="B36" s="171" t="s">
        <v>17</v>
      </c>
      <c r="C36" s="175">
        <v>1</v>
      </c>
      <c r="D36" s="50" t="s">
        <v>127</v>
      </c>
      <c r="E36" s="56" t="s">
        <v>24</v>
      </c>
    </row>
    <row r="37" spans="1:5">
      <c r="A37" s="177"/>
      <c r="B37" s="47"/>
      <c r="C37" s="49"/>
      <c r="D37" s="50"/>
      <c r="E37" s="178"/>
    </row>
    <row r="38" spans="1:5">
      <c r="A38" s="177"/>
      <c r="B38" s="47"/>
      <c r="C38" s="49"/>
      <c r="D38" s="50"/>
      <c r="E38" s="178"/>
    </row>
    <row r="39" spans="1:5" ht="24" hidden="1">
      <c r="A39" s="48" t="s">
        <v>128</v>
      </c>
      <c r="B39" s="47" t="s">
        <v>22</v>
      </c>
      <c r="C39" s="49">
        <v>684.77</v>
      </c>
      <c r="D39" s="34">
        <v>72888</v>
      </c>
      <c r="E39" s="178" t="s">
        <v>36</v>
      </c>
    </row>
    <row r="40" spans="1:5" ht="24" hidden="1">
      <c r="A40" s="179" t="s">
        <v>128</v>
      </c>
      <c r="B40" s="180" t="s">
        <v>22</v>
      </c>
      <c r="C40" s="181">
        <v>684.77</v>
      </c>
      <c r="D40" s="182">
        <v>72888</v>
      </c>
      <c r="E40" s="154" t="s">
        <v>36</v>
      </c>
    </row>
    <row r="41" spans="1:5" ht="24" hidden="1">
      <c r="A41" s="27" t="s">
        <v>128</v>
      </c>
      <c r="B41" s="26" t="s">
        <v>22</v>
      </c>
      <c r="C41" s="45">
        <v>422.06</v>
      </c>
      <c r="D41" s="163">
        <v>72888</v>
      </c>
      <c r="E41" s="56" t="s">
        <v>36</v>
      </c>
    </row>
    <row r="42" spans="1:5" ht="24" hidden="1">
      <c r="A42" s="27" t="s">
        <v>128</v>
      </c>
      <c r="B42" s="26" t="s">
        <v>22</v>
      </c>
      <c r="C42" s="45">
        <v>1277.55</v>
      </c>
      <c r="D42" s="163">
        <v>72888</v>
      </c>
      <c r="E42" s="56" t="s">
        <v>36</v>
      </c>
    </row>
    <row r="43" spans="1:5" ht="24" hidden="1">
      <c r="A43" s="33" t="s">
        <v>128</v>
      </c>
      <c r="B43" s="32" t="s">
        <v>22</v>
      </c>
      <c r="C43" s="46">
        <v>1562.81</v>
      </c>
      <c r="D43" s="34">
        <v>72888</v>
      </c>
      <c r="E43" s="56" t="s">
        <v>36</v>
      </c>
    </row>
    <row r="44" spans="1:5" ht="24" hidden="1">
      <c r="A44" s="33" t="s">
        <v>128</v>
      </c>
      <c r="B44" s="32" t="s">
        <v>22</v>
      </c>
      <c r="C44" s="46">
        <v>1907.5</v>
      </c>
      <c r="D44" s="34">
        <v>72888</v>
      </c>
      <c r="E44" s="56" t="s">
        <v>36</v>
      </c>
    </row>
    <row r="45" spans="1:5" ht="24" hidden="1">
      <c r="A45" s="48" t="s">
        <v>128</v>
      </c>
      <c r="B45" s="47" t="s">
        <v>22</v>
      </c>
      <c r="C45" s="49">
        <v>1350.43</v>
      </c>
      <c r="D45" s="50">
        <v>72888</v>
      </c>
      <c r="E45" s="56" t="s">
        <v>36</v>
      </c>
    </row>
    <row r="46" spans="1:5" ht="24">
      <c r="A46" s="173" t="s">
        <v>128</v>
      </c>
      <c r="B46" s="171" t="s">
        <v>22</v>
      </c>
      <c r="C46" s="175">
        <f>SUM(C39:C45)</f>
        <v>7889.8899999999994</v>
      </c>
      <c r="D46" s="151"/>
      <c r="E46" s="56"/>
    </row>
    <row r="47" spans="1:5">
      <c r="A47" s="179"/>
      <c r="B47" s="180"/>
      <c r="C47" s="181"/>
      <c r="D47" s="151"/>
      <c r="E47" s="56"/>
    </row>
    <row r="48" spans="1:5" ht="36" hidden="1">
      <c r="A48" s="167" t="s">
        <v>129</v>
      </c>
      <c r="B48" s="183" t="s">
        <v>22</v>
      </c>
      <c r="C48" s="45">
        <v>85.6</v>
      </c>
      <c r="D48" s="28">
        <v>72891</v>
      </c>
      <c r="E48" s="56" t="s">
        <v>130</v>
      </c>
    </row>
    <row r="49" spans="1:5" ht="36" hidden="1">
      <c r="A49" s="167" t="s">
        <v>129</v>
      </c>
      <c r="B49" s="183" t="s">
        <v>22</v>
      </c>
      <c r="C49" s="45">
        <v>85.6</v>
      </c>
      <c r="D49" s="28">
        <v>72891</v>
      </c>
      <c r="E49" s="56" t="s">
        <v>130</v>
      </c>
    </row>
    <row r="50" spans="1:5" ht="36" hidden="1">
      <c r="A50" s="167" t="s">
        <v>129</v>
      </c>
      <c r="B50" s="183" t="s">
        <v>22</v>
      </c>
      <c r="C50" s="45">
        <v>52.76</v>
      </c>
      <c r="D50" s="28">
        <v>72891</v>
      </c>
      <c r="E50" s="56" t="s">
        <v>130</v>
      </c>
    </row>
    <row r="51" spans="1:5" ht="36" hidden="1">
      <c r="A51" s="168" t="s">
        <v>129</v>
      </c>
      <c r="B51" s="62" t="s">
        <v>22</v>
      </c>
      <c r="C51" s="46">
        <v>159.69</v>
      </c>
      <c r="D51" s="34">
        <v>72891</v>
      </c>
      <c r="E51" s="56" t="s">
        <v>130</v>
      </c>
    </row>
    <row r="52" spans="1:5" ht="36" hidden="1">
      <c r="A52" s="168" t="s">
        <v>129</v>
      </c>
      <c r="B52" s="62" t="s">
        <v>22</v>
      </c>
      <c r="C52" s="46">
        <v>196.31</v>
      </c>
      <c r="D52" s="34">
        <v>72891</v>
      </c>
      <c r="E52" s="56" t="s">
        <v>130</v>
      </c>
    </row>
    <row r="53" spans="1:5" ht="36" hidden="1">
      <c r="A53" s="168" t="s">
        <v>129</v>
      </c>
      <c r="B53" s="62" t="s">
        <v>22</v>
      </c>
      <c r="C53" s="46">
        <v>239.4</v>
      </c>
      <c r="D53" s="34">
        <v>72891</v>
      </c>
      <c r="E53" s="56" t="s">
        <v>130</v>
      </c>
    </row>
    <row r="54" spans="1:5" ht="36" hidden="1">
      <c r="A54" s="169" t="s">
        <v>129</v>
      </c>
      <c r="B54" s="57" t="s">
        <v>22</v>
      </c>
      <c r="C54" s="46">
        <v>168.8</v>
      </c>
      <c r="D54" s="50">
        <v>72891</v>
      </c>
      <c r="E54" s="56" t="s">
        <v>130</v>
      </c>
    </row>
    <row r="55" spans="1:5" ht="36">
      <c r="A55" s="170" t="s">
        <v>129</v>
      </c>
      <c r="B55" s="184" t="s">
        <v>22</v>
      </c>
      <c r="C55" s="172">
        <f>SUM(C48:C54)</f>
        <v>988.16000000000008</v>
      </c>
      <c r="D55" s="50">
        <v>72891</v>
      </c>
      <c r="E55" s="56" t="s">
        <v>130</v>
      </c>
    </row>
    <row r="56" spans="1:5">
      <c r="A56" s="169"/>
      <c r="B56" s="57"/>
      <c r="C56" s="46"/>
      <c r="D56" s="50"/>
      <c r="E56" s="56"/>
    </row>
    <row r="57" spans="1:5" hidden="1">
      <c r="A57" s="168" t="s">
        <v>131</v>
      </c>
      <c r="B57" s="62" t="s">
        <v>132</v>
      </c>
      <c r="C57" s="46">
        <v>205.43</v>
      </c>
      <c r="D57" s="34" t="s">
        <v>133</v>
      </c>
      <c r="E57" s="56" t="s">
        <v>134</v>
      </c>
    </row>
    <row r="58" spans="1:5" hidden="1">
      <c r="A58" s="169" t="s">
        <v>131</v>
      </c>
      <c r="B58" s="57" t="s">
        <v>132</v>
      </c>
      <c r="C58" s="46">
        <v>205.43</v>
      </c>
      <c r="D58" s="50" t="s">
        <v>133</v>
      </c>
      <c r="E58" s="56" t="s">
        <v>134</v>
      </c>
    </row>
    <row r="59" spans="1:5" hidden="1">
      <c r="A59" s="168" t="s">
        <v>131</v>
      </c>
      <c r="B59" s="62" t="s">
        <v>132</v>
      </c>
      <c r="C59" s="46">
        <v>126.62</v>
      </c>
      <c r="D59" s="34" t="s">
        <v>133</v>
      </c>
      <c r="E59" s="56" t="s">
        <v>134</v>
      </c>
    </row>
    <row r="60" spans="1:5" hidden="1">
      <c r="A60" s="168" t="s">
        <v>131</v>
      </c>
      <c r="B60" s="62" t="s">
        <v>132</v>
      </c>
      <c r="C60" s="46">
        <v>383.27</v>
      </c>
      <c r="D60" s="34" t="s">
        <v>133</v>
      </c>
      <c r="E60" s="56" t="s">
        <v>134</v>
      </c>
    </row>
    <row r="61" spans="1:5" hidden="1">
      <c r="A61" s="168" t="s">
        <v>131</v>
      </c>
      <c r="B61" s="62" t="s">
        <v>132</v>
      </c>
      <c r="C61" s="46">
        <v>471.14299999999997</v>
      </c>
      <c r="D61" s="34" t="s">
        <v>133</v>
      </c>
      <c r="E61" s="56" t="s">
        <v>134</v>
      </c>
    </row>
    <row r="62" spans="1:5" hidden="1">
      <c r="A62" s="169" t="s">
        <v>131</v>
      </c>
      <c r="B62" s="57" t="s">
        <v>132</v>
      </c>
      <c r="C62" s="49">
        <v>574.54999999999995</v>
      </c>
      <c r="D62" s="50" t="s">
        <v>133</v>
      </c>
      <c r="E62" s="56" t="s">
        <v>134</v>
      </c>
    </row>
    <row r="63" spans="1:5" hidden="1">
      <c r="A63" s="169" t="s">
        <v>131</v>
      </c>
      <c r="B63" s="57" t="s">
        <v>132</v>
      </c>
      <c r="C63" s="49">
        <v>405.13</v>
      </c>
      <c r="D63" s="50" t="s">
        <v>133</v>
      </c>
      <c r="E63" s="56" t="s">
        <v>134</v>
      </c>
    </row>
    <row r="64" spans="1:5">
      <c r="A64" s="170" t="s">
        <v>131</v>
      </c>
      <c r="B64" s="184" t="s">
        <v>132</v>
      </c>
      <c r="C64" s="175">
        <f>SUM(C57:C63)</f>
        <v>2371.5729999999999</v>
      </c>
      <c r="D64" s="50" t="s">
        <v>133</v>
      </c>
      <c r="E64" s="56" t="s">
        <v>134</v>
      </c>
    </row>
    <row r="65" spans="1:5">
      <c r="A65" s="169"/>
      <c r="B65" s="57"/>
      <c r="C65" s="49"/>
      <c r="D65" s="50"/>
      <c r="E65" s="56"/>
    </row>
    <row r="66" spans="1:5" hidden="1">
      <c r="A66" s="169" t="s">
        <v>135</v>
      </c>
      <c r="B66" s="57" t="s">
        <v>132</v>
      </c>
      <c r="C66" s="49">
        <v>11.3</v>
      </c>
      <c r="D66" s="50">
        <v>497</v>
      </c>
      <c r="E66" s="56" t="s">
        <v>136</v>
      </c>
    </row>
    <row r="67" spans="1:5" hidden="1">
      <c r="A67" s="168" t="s">
        <v>135</v>
      </c>
      <c r="B67" s="57" t="s">
        <v>132</v>
      </c>
      <c r="C67" s="49">
        <v>11.3</v>
      </c>
      <c r="D67" s="50">
        <v>497</v>
      </c>
      <c r="E67" s="56" t="s">
        <v>136</v>
      </c>
    </row>
    <row r="68" spans="1:5" hidden="1">
      <c r="A68" s="169" t="s">
        <v>135</v>
      </c>
      <c r="B68" s="57" t="s">
        <v>132</v>
      </c>
      <c r="C68" s="49">
        <v>6.96</v>
      </c>
      <c r="D68" s="34">
        <v>497</v>
      </c>
      <c r="E68" s="178" t="s">
        <v>136</v>
      </c>
    </row>
    <row r="69" spans="1:5" ht="14.25" hidden="1" customHeight="1">
      <c r="A69" s="185" t="s">
        <v>135</v>
      </c>
      <c r="B69" s="186" t="s">
        <v>132</v>
      </c>
      <c r="C69" s="181">
        <v>21.08</v>
      </c>
      <c r="D69" s="182">
        <v>497</v>
      </c>
      <c r="E69" s="154" t="s">
        <v>136</v>
      </c>
    </row>
    <row r="70" spans="1:5" ht="14.25" hidden="1" customHeight="1">
      <c r="A70" s="167" t="s">
        <v>135</v>
      </c>
      <c r="B70" s="183" t="s">
        <v>132</v>
      </c>
      <c r="C70" s="45">
        <v>25.91</v>
      </c>
      <c r="D70" s="163">
        <v>497</v>
      </c>
      <c r="E70" s="56" t="s">
        <v>136</v>
      </c>
    </row>
    <row r="71" spans="1:5" ht="14.25" hidden="1" customHeight="1">
      <c r="A71" s="168" t="s">
        <v>135</v>
      </c>
      <c r="B71" s="62" t="s">
        <v>132</v>
      </c>
      <c r="C71" s="46">
        <v>31.6</v>
      </c>
      <c r="D71" s="34">
        <v>497</v>
      </c>
      <c r="E71" s="56" t="s">
        <v>136</v>
      </c>
    </row>
    <row r="72" spans="1:5" ht="14.25" hidden="1" customHeight="1">
      <c r="A72" s="168" t="s">
        <v>135</v>
      </c>
      <c r="B72" s="62" t="s">
        <v>132</v>
      </c>
      <c r="C72" s="46">
        <v>20.260000000000002</v>
      </c>
      <c r="D72" s="34">
        <v>497</v>
      </c>
      <c r="E72" s="56" t="s">
        <v>136</v>
      </c>
    </row>
    <row r="73" spans="1:5" ht="14.25" customHeight="1">
      <c r="A73" s="187" t="s">
        <v>135</v>
      </c>
      <c r="B73" s="188" t="s">
        <v>132</v>
      </c>
      <c r="C73" s="172">
        <f>SUM(C66:C72)</f>
        <v>128.41</v>
      </c>
      <c r="D73" s="34"/>
      <c r="E73" s="56"/>
    </row>
    <row r="74" spans="1:5" ht="14.25" customHeight="1">
      <c r="A74" s="189"/>
      <c r="B74" s="62"/>
      <c r="C74" s="46"/>
      <c r="D74" s="34"/>
      <c r="E74" s="56"/>
    </row>
    <row r="75" spans="1:5" ht="14.25" hidden="1" customHeight="1">
      <c r="A75" s="190" t="s">
        <v>137</v>
      </c>
      <c r="B75" s="32" t="s">
        <v>28</v>
      </c>
      <c r="C75" s="46">
        <v>592</v>
      </c>
      <c r="D75" s="34">
        <v>66100</v>
      </c>
      <c r="E75" s="56" t="s">
        <v>24</v>
      </c>
    </row>
    <row r="76" spans="1:5" hidden="1">
      <c r="A76" s="33" t="s">
        <v>137</v>
      </c>
      <c r="B76" s="32" t="s">
        <v>28</v>
      </c>
      <c r="C76" s="46">
        <v>460</v>
      </c>
      <c r="D76" s="34">
        <v>66100</v>
      </c>
      <c r="E76" s="56" t="s">
        <v>24</v>
      </c>
    </row>
    <row r="77" spans="1:5" hidden="1">
      <c r="A77" s="48" t="s">
        <v>137</v>
      </c>
      <c r="B77" s="47" t="s">
        <v>28</v>
      </c>
      <c r="C77" s="49">
        <v>778</v>
      </c>
      <c r="D77" s="50">
        <v>66100</v>
      </c>
      <c r="E77" s="56" t="s">
        <v>23</v>
      </c>
    </row>
    <row r="78" spans="1:5" hidden="1">
      <c r="A78" s="27" t="s">
        <v>137</v>
      </c>
      <c r="B78" s="26" t="s">
        <v>28</v>
      </c>
      <c r="C78" s="45">
        <v>340</v>
      </c>
      <c r="D78" s="28">
        <v>66100</v>
      </c>
      <c r="E78" s="56" t="s">
        <v>24</v>
      </c>
    </row>
    <row r="79" spans="1:5" hidden="1">
      <c r="A79" s="27" t="s">
        <v>138</v>
      </c>
      <c r="B79" s="26" t="s">
        <v>28</v>
      </c>
      <c r="C79" s="45">
        <v>260</v>
      </c>
      <c r="D79" s="28">
        <v>66100</v>
      </c>
      <c r="E79" s="56" t="s">
        <v>23</v>
      </c>
    </row>
    <row r="80" spans="1:5">
      <c r="A80" s="164" t="s">
        <v>138</v>
      </c>
      <c r="B80" s="165" t="s">
        <v>28</v>
      </c>
      <c r="C80" s="166">
        <f>SUM(C75:C79)</f>
        <v>2430</v>
      </c>
      <c r="D80" s="28">
        <v>66100</v>
      </c>
      <c r="E80" s="56" t="s">
        <v>23</v>
      </c>
    </row>
    <row r="81" spans="1:5">
      <c r="A81" s="44"/>
      <c r="B81" s="26"/>
      <c r="C81" s="45"/>
      <c r="D81" s="28"/>
      <c r="E81" s="56"/>
    </row>
    <row r="82" spans="1:5" ht="36" hidden="1">
      <c r="A82" s="27" t="s">
        <v>139</v>
      </c>
      <c r="B82" s="26" t="s">
        <v>22</v>
      </c>
      <c r="C82" s="45">
        <v>1027.152</v>
      </c>
      <c r="D82" s="28" t="s">
        <v>140</v>
      </c>
      <c r="E82" s="56" t="s">
        <v>30</v>
      </c>
    </row>
    <row r="83" spans="1:5" ht="36" hidden="1">
      <c r="A83" s="33" t="s">
        <v>139</v>
      </c>
      <c r="B83" s="32" t="s">
        <v>22</v>
      </c>
      <c r="C83" s="46">
        <v>1027.152</v>
      </c>
      <c r="D83" s="34" t="s">
        <v>140</v>
      </c>
      <c r="E83" s="56" t="s">
        <v>30</v>
      </c>
    </row>
    <row r="84" spans="1:5" ht="36" hidden="1">
      <c r="A84" s="33" t="s">
        <v>139</v>
      </c>
      <c r="B84" s="32" t="s">
        <v>22</v>
      </c>
      <c r="C84" s="46">
        <v>633.08000000000004</v>
      </c>
      <c r="D84" s="34" t="s">
        <v>140</v>
      </c>
      <c r="E84" s="56" t="s">
        <v>30</v>
      </c>
    </row>
    <row r="85" spans="1:5" ht="36" hidden="1">
      <c r="A85" s="33" t="s">
        <v>139</v>
      </c>
      <c r="B85" s="32" t="s">
        <v>22</v>
      </c>
      <c r="C85" s="46">
        <v>1916.33</v>
      </c>
      <c r="D85" s="34" t="s">
        <v>140</v>
      </c>
      <c r="E85" s="56" t="s">
        <v>30</v>
      </c>
    </row>
    <row r="86" spans="1:5" ht="36" hidden="1">
      <c r="A86" s="48" t="s">
        <v>139</v>
      </c>
      <c r="B86" s="47" t="s">
        <v>22</v>
      </c>
      <c r="C86" s="46">
        <v>2344.2199999999998</v>
      </c>
      <c r="D86" s="50" t="s">
        <v>140</v>
      </c>
      <c r="E86" s="56" t="s">
        <v>30</v>
      </c>
    </row>
    <row r="87" spans="1:5" ht="36" hidden="1">
      <c r="A87" s="33" t="s">
        <v>139</v>
      </c>
      <c r="B87" s="32" t="s">
        <v>22</v>
      </c>
      <c r="C87" s="46">
        <v>2861.26</v>
      </c>
      <c r="D87" s="34" t="s">
        <v>140</v>
      </c>
      <c r="E87" s="56" t="s">
        <v>30</v>
      </c>
    </row>
    <row r="88" spans="1:5" ht="36" hidden="1">
      <c r="A88" s="48" t="s">
        <v>139</v>
      </c>
      <c r="B88" s="47" t="s">
        <v>22</v>
      </c>
      <c r="C88" s="46">
        <v>2025.64</v>
      </c>
      <c r="D88" s="50" t="s">
        <v>140</v>
      </c>
      <c r="E88" s="56" t="s">
        <v>30</v>
      </c>
    </row>
    <row r="89" spans="1:5" ht="36">
      <c r="A89" s="173" t="s">
        <v>139</v>
      </c>
      <c r="B89" s="171" t="s">
        <v>22</v>
      </c>
      <c r="C89" s="172">
        <f>SUM(C82:C88)</f>
        <v>11834.833999999999</v>
      </c>
      <c r="D89" s="50" t="s">
        <v>140</v>
      </c>
      <c r="E89" s="56" t="s">
        <v>30</v>
      </c>
    </row>
    <row r="90" spans="1:5">
      <c r="A90" s="48"/>
      <c r="B90" s="47"/>
      <c r="C90" s="46"/>
      <c r="D90" s="50"/>
      <c r="E90" s="56"/>
    </row>
    <row r="91" spans="1:5" ht="24" hidden="1">
      <c r="A91" s="33" t="s">
        <v>141</v>
      </c>
      <c r="B91" s="32" t="s">
        <v>22</v>
      </c>
      <c r="C91" s="46">
        <v>804.3</v>
      </c>
      <c r="D91" s="34" t="s">
        <v>27</v>
      </c>
      <c r="E91" s="56" t="s">
        <v>24</v>
      </c>
    </row>
    <row r="92" spans="1:5" ht="24" hidden="1">
      <c r="A92" s="33" t="s">
        <v>141</v>
      </c>
      <c r="B92" s="32" t="s">
        <v>22</v>
      </c>
      <c r="C92" s="46">
        <v>804.3</v>
      </c>
      <c r="D92" s="34" t="s">
        <v>27</v>
      </c>
      <c r="E92" s="56" t="s">
        <v>24</v>
      </c>
    </row>
    <row r="93" spans="1:5" ht="24" hidden="1">
      <c r="A93" s="33" t="s">
        <v>141</v>
      </c>
      <c r="B93" s="32" t="s">
        <v>22</v>
      </c>
      <c r="C93" s="46">
        <v>1163.7</v>
      </c>
      <c r="D93" s="34" t="s">
        <v>27</v>
      </c>
      <c r="E93" s="56" t="s">
        <v>25</v>
      </c>
    </row>
    <row r="94" spans="1:5" ht="24" hidden="1">
      <c r="A94" s="48" t="s">
        <v>141</v>
      </c>
      <c r="B94" s="47" t="s">
        <v>22</v>
      </c>
      <c r="C94" s="49">
        <v>2814.24</v>
      </c>
      <c r="D94" s="50" t="s">
        <v>27</v>
      </c>
      <c r="E94" s="56" t="s">
        <v>25</v>
      </c>
    </row>
    <row r="95" spans="1:5" ht="24" hidden="1">
      <c r="A95" s="48" t="s">
        <v>141</v>
      </c>
      <c r="B95" s="47" t="s">
        <v>22</v>
      </c>
      <c r="C95" s="49">
        <v>1854.9</v>
      </c>
      <c r="D95" s="50" t="s">
        <v>27</v>
      </c>
      <c r="E95" s="56" t="s">
        <v>25</v>
      </c>
    </row>
    <row r="96" spans="1:5" ht="24" hidden="1">
      <c r="A96" s="48" t="s">
        <v>141</v>
      </c>
      <c r="B96" s="47" t="s">
        <v>22</v>
      </c>
      <c r="C96" s="49">
        <v>3322.62</v>
      </c>
      <c r="D96" s="50" t="s">
        <v>27</v>
      </c>
      <c r="E96" s="56" t="s">
        <v>24</v>
      </c>
    </row>
    <row r="97" spans="1:5" ht="24" hidden="1">
      <c r="A97" s="48" t="s">
        <v>141</v>
      </c>
      <c r="B97" s="47" t="s">
        <v>22</v>
      </c>
      <c r="C97" s="49">
        <v>1276.56</v>
      </c>
      <c r="D97" s="34" t="s">
        <v>27</v>
      </c>
      <c r="E97" s="178" t="s">
        <v>25</v>
      </c>
    </row>
    <row r="98" spans="1:5" ht="24">
      <c r="A98" s="173" t="s">
        <v>141</v>
      </c>
      <c r="B98" s="171" t="s">
        <v>22</v>
      </c>
      <c r="C98" s="175">
        <f>SUM(C91:C97)</f>
        <v>12040.62</v>
      </c>
      <c r="D98" s="34" t="s">
        <v>27</v>
      </c>
      <c r="E98" s="178" t="s">
        <v>25</v>
      </c>
    </row>
    <row r="99" spans="1:5">
      <c r="A99" s="179"/>
      <c r="B99" s="180"/>
      <c r="C99" s="181"/>
      <c r="D99" s="182"/>
      <c r="E99" s="154"/>
    </row>
    <row r="100" spans="1:5" ht="24" hidden="1">
      <c r="A100" s="179" t="s">
        <v>142</v>
      </c>
      <c r="B100" s="180" t="s">
        <v>22</v>
      </c>
      <c r="C100" s="181">
        <v>1027.152</v>
      </c>
      <c r="D100" s="182">
        <v>83344</v>
      </c>
      <c r="E100" s="154" t="s">
        <v>32</v>
      </c>
    </row>
    <row r="101" spans="1:5" ht="24" hidden="1">
      <c r="A101" s="27" t="s">
        <v>142</v>
      </c>
      <c r="B101" s="26" t="s">
        <v>22</v>
      </c>
      <c r="C101" s="45">
        <v>1027.152</v>
      </c>
      <c r="D101" s="163">
        <v>83344</v>
      </c>
      <c r="E101" s="56" t="s">
        <v>32</v>
      </c>
    </row>
    <row r="102" spans="1:5" ht="24" hidden="1">
      <c r="A102" s="27" t="s">
        <v>142</v>
      </c>
      <c r="B102" s="26" t="s">
        <v>22</v>
      </c>
      <c r="C102" s="45">
        <v>633.08399999999995</v>
      </c>
      <c r="D102" s="163">
        <v>83344</v>
      </c>
      <c r="E102" s="56" t="s">
        <v>32</v>
      </c>
    </row>
    <row r="103" spans="1:5" ht="24" hidden="1">
      <c r="A103" s="33" t="s">
        <v>142</v>
      </c>
      <c r="B103" s="32" t="s">
        <v>22</v>
      </c>
      <c r="C103" s="46">
        <v>1916.33</v>
      </c>
      <c r="D103" s="34">
        <v>83344</v>
      </c>
      <c r="E103" s="56" t="s">
        <v>32</v>
      </c>
    </row>
    <row r="104" spans="1:5" ht="24" hidden="1">
      <c r="A104" s="33" t="s">
        <v>142</v>
      </c>
      <c r="B104" s="32" t="s">
        <v>22</v>
      </c>
      <c r="C104" s="46">
        <v>2344.2199999999998</v>
      </c>
      <c r="D104" s="34">
        <v>83344</v>
      </c>
      <c r="E104" s="56" t="s">
        <v>32</v>
      </c>
    </row>
    <row r="105" spans="1:5" ht="24" hidden="1">
      <c r="A105" s="33" t="s">
        <v>142</v>
      </c>
      <c r="B105" s="32" t="s">
        <v>22</v>
      </c>
      <c r="C105" s="46">
        <v>2861.26</v>
      </c>
      <c r="D105" s="34">
        <v>83344</v>
      </c>
      <c r="E105" s="56" t="s">
        <v>32</v>
      </c>
    </row>
    <row r="106" spans="1:5" ht="24" hidden="1">
      <c r="A106" s="48" t="s">
        <v>142</v>
      </c>
      <c r="B106" s="47" t="s">
        <v>22</v>
      </c>
      <c r="C106" s="49">
        <v>2025.6420000000001</v>
      </c>
      <c r="D106" s="50">
        <v>83344</v>
      </c>
      <c r="E106" s="56" t="s">
        <v>32</v>
      </c>
    </row>
    <row r="107" spans="1:5" ht="24">
      <c r="A107" s="173" t="s">
        <v>142</v>
      </c>
      <c r="B107" s="171" t="s">
        <v>22</v>
      </c>
      <c r="C107" s="175">
        <f>SUM(C100:C106)</f>
        <v>11834.84</v>
      </c>
      <c r="D107" s="50">
        <v>83344</v>
      </c>
      <c r="E107" s="56" t="s">
        <v>32</v>
      </c>
    </row>
    <row r="108" spans="1:5">
      <c r="A108" s="179"/>
      <c r="B108" s="180"/>
      <c r="C108" s="181"/>
      <c r="D108" s="151"/>
      <c r="E108" s="56"/>
    </row>
    <row r="109" spans="1:5" hidden="1">
      <c r="A109" s="167" t="s">
        <v>143</v>
      </c>
      <c r="B109" s="183" t="s">
        <v>15</v>
      </c>
      <c r="C109" s="45">
        <v>1711.92</v>
      </c>
      <c r="D109" s="28">
        <v>72945</v>
      </c>
      <c r="E109" s="56" t="s">
        <v>144</v>
      </c>
    </row>
    <row r="110" spans="1:5" hidden="1">
      <c r="A110" s="167" t="s">
        <v>143</v>
      </c>
      <c r="B110" s="183" t="s">
        <v>15</v>
      </c>
      <c r="C110" s="45">
        <v>1711.92</v>
      </c>
      <c r="D110" s="28">
        <v>72945</v>
      </c>
      <c r="E110" s="56" t="s">
        <v>144</v>
      </c>
    </row>
    <row r="111" spans="1:5" hidden="1">
      <c r="A111" s="167" t="s">
        <v>143</v>
      </c>
      <c r="B111" s="183" t="s">
        <v>15</v>
      </c>
      <c r="C111" s="45">
        <v>1055.1400000000001</v>
      </c>
      <c r="D111" s="28">
        <v>72945</v>
      </c>
      <c r="E111" s="56" t="s">
        <v>144</v>
      </c>
    </row>
    <row r="112" spans="1:5" hidden="1">
      <c r="A112" s="168" t="s">
        <v>143</v>
      </c>
      <c r="B112" s="62" t="s">
        <v>15</v>
      </c>
      <c r="C112" s="46">
        <v>3193.88</v>
      </c>
      <c r="D112" s="34">
        <v>72945</v>
      </c>
      <c r="E112" s="56" t="s">
        <v>144</v>
      </c>
    </row>
    <row r="113" spans="1:5" hidden="1">
      <c r="A113" s="168" t="s">
        <v>143</v>
      </c>
      <c r="B113" s="62" t="s">
        <v>15</v>
      </c>
      <c r="C113" s="46">
        <v>3907.03</v>
      </c>
      <c r="D113" s="34">
        <v>72945</v>
      </c>
      <c r="E113" s="56" t="s">
        <v>144</v>
      </c>
    </row>
    <row r="114" spans="1:5" hidden="1">
      <c r="A114" s="168" t="s">
        <v>143</v>
      </c>
      <c r="B114" s="62" t="s">
        <v>15</v>
      </c>
      <c r="C114" s="46">
        <v>4768.76</v>
      </c>
      <c r="D114" s="34">
        <v>72945</v>
      </c>
      <c r="E114" s="56" t="s">
        <v>144</v>
      </c>
    </row>
    <row r="115" spans="1:5" hidden="1">
      <c r="A115" s="169" t="s">
        <v>143</v>
      </c>
      <c r="B115" s="57" t="s">
        <v>15</v>
      </c>
      <c r="C115" s="46">
        <v>3376.07</v>
      </c>
      <c r="D115" s="50">
        <v>72945</v>
      </c>
      <c r="E115" s="56" t="s">
        <v>144</v>
      </c>
    </row>
    <row r="116" spans="1:5">
      <c r="A116" s="170" t="s">
        <v>143</v>
      </c>
      <c r="B116" s="184" t="s">
        <v>15</v>
      </c>
      <c r="C116" s="172">
        <f>SUM(C109:C115)</f>
        <v>19724.72</v>
      </c>
      <c r="D116" s="50">
        <v>72945</v>
      </c>
      <c r="E116" s="56" t="s">
        <v>144</v>
      </c>
    </row>
    <row r="117" spans="1:5">
      <c r="A117" s="169"/>
      <c r="B117" s="57"/>
      <c r="C117" s="46"/>
      <c r="D117" s="50"/>
      <c r="E117" s="56"/>
    </row>
    <row r="118" spans="1:5" ht="38.25" hidden="1">
      <c r="A118" s="191" t="s">
        <v>145</v>
      </c>
      <c r="B118" s="32" t="s">
        <v>28</v>
      </c>
      <c r="C118" s="46">
        <v>603.07000000000005</v>
      </c>
      <c r="D118" s="32" t="s">
        <v>146</v>
      </c>
      <c r="E118" s="56" t="s">
        <v>147</v>
      </c>
    </row>
    <row r="119" spans="1:5" ht="38.25" hidden="1">
      <c r="A119" s="177" t="s">
        <v>145</v>
      </c>
      <c r="B119" s="47" t="s">
        <v>28</v>
      </c>
      <c r="C119" s="46">
        <v>603.07000000000005</v>
      </c>
      <c r="D119" s="47" t="s">
        <v>146</v>
      </c>
      <c r="E119" s="56" t="s">
        <v>147</v>
      </c>
    </row>
    <row r="120" spans="1:5" ht="38.25" hidden="1">
      <c r="A120" s="191" t="s">
        <v>145</v>
      </c>
      <c r="B120" s="32" t="s">
        <v>28</v>
      </c>
      <c r="C120" s="46">
        <v>704</v>
      </c>
      <c r="D120" s="32" t="s">
        <v>146</v>
      </c>
      <c r="E120" s="56" t="s">
        <v>147</v>
      </c>
    </row>
    <row r="121" spans="1:5" ht="38.25">
      <c r="A121" s="176" t="s">
        <v>145</v>
      </c>
      <c r="B121" s="192" t="s">
        <v>28</v>
      </c>
      <c r="C121" s="172">
        <f>SUM(C118:C120)</f>
        <v>1910.14</v>
      </c>
      <c r="D121" s="32" t="s">
        <v>146</v>
      </c>
      <c r="E121" s="56" t="s">
        <v>147</v>
      </c>
    </row>
    <row r="122" spans="1:5">
      <c r="A122" s="191"/>
      <c r="B122" s="32"/>
      <c r="C122" s="46"/>
      <c r="D122" s="32"/>
      <c r="E122" s="56"/>
    </row>
    <row r="123" spans="1:5" hidden="1">
      <c r="A123" s="168" t="s">
        <v>148</v>
      </c>
      <c r="B123" s="62" t="s">
        <v>15</v>
      </c>
      <c r="C123" s="46">
        <v>1711.92</v>
      </c>
      <c r="D123" s="34">
        <v>72943</v>
      </c>
      <c r="E123" s="56" t="s">
        <v>149</v>
      </c>
    </row>
    <row r="124" spans="1:5" hidden="1">
      <c r="A124" s="168" t="s">
        <v>148</v>
      </c>
      <c r="B124" s="62" t="s">
        <v>15</v>
      </c>
      <c r="C124" s="46">
        <v>1711.92</v>
      </c>
      <c r="D124" s="34">
        <v>72943</v>
      </c>
      <c r="E124" s="56" t="s">
        <v>149</v>
      </c>
    </row>
    <row r="125" spans="1:5" hidden="1">
      <c r="A125" s="169" t="s">
        <v>148</v>
      </c>
      <c r="B125" s="57" t="s">
        <v>15</v>
      </c>
      <c r="C125" s="49">
        <v>1055.1400000000001</v>
      </c>
      <c r="D125" s="50">
        <v>72943</v>
      </c>
      <c r="E125" s="56" t="s">
        <v>149</v>
      </c>
    </row>
    <row r="126" spans="1:5" hidden="1">
      <c r="A126" s="169" t="s">
        <v>148</v>
      </c>
      <c r="B126" s="57" t="s">
        <v>15</v>
      </c>
      <c r="C126" s="49">
        <v>3193.88</v>
      </c>
      <c r="D126" s="50">
        <v>72943</v>
      </c>
      <c r="E126" s="56" t="s">
        <v>149</v>
      </c>
    </row>
    <row r="127" spans="1:5" hidden="1">
      <c r="A127" s="169" t="s">
        <v>148</v>
      </c>
      <c r="B127" s="57" t="s">
        <v>15</v>
      </c>
      <c r="C127" s="49">
        <v>3925.03</v>
      </c>
      <c r="D127" s="50">
        <v>72943</v>
      </c>
      <c r="E127" s="56" t="s">
        <v>149</v>
      </c>
    </row>
    <row r="128" spans="1:5" hidden="1">
      <c r="A128" s="169" t="s">
        <v>148</v>
      </c>
      <c r="B128" s="57" t="s">
        <v>15</v>
      </c>
      <c r="C128" s="49">
        <v>4786.76</v>
      </c>
      <c r="D128" s="34">
        <v>72943</v>
      </c>
      <c r="E128" s="178" t="s">
        <v>149</v>
      </c>
    </row>
    <row r="129" spans="1:5" hidden="1">
      <c r="A129" s="185" t="s">
        <v>148</v>
      </c>
      <c r="B129" s="186" t="s">
        <v>15</v>
      </c>
      <c r="C129" s="181">
        <v>3376.07</v>
      </c>
      <c r="D129" s="182">
        <v>72943</v>
      </c>
      <c r="E129" s="154" t="s">
        <v>149</v>
      </c>
    </row>
    <row r="130" spans="1:5">
      <c r="A130" s="193" t="s">
        <v>148</v>
      </c>
      <c r="B130" s="194" t="s">
        <v>15</v>
      </c>
      <c r="C130" s="195">
        <f>SUM(C123:C129)</f>
        <v>19760.72</v>
      </c>
      <c r="D130" s="182">
        <v>72943</v>
      </c>
      <c r="E130" s="154" t="s">
        <v>149</v>
      </c>
    </row>
    <row r="131" spans="1:5">
      <c r="A131" s="185"/>
      <c r="B131" s="186"/>
      <c r="C131" s="181"/>
      <c r="D131" s="182"/>
      <c r="E131" s="154"/>
    </row>
    <row r="132" spans="1:5">
      <c r="A132" s="164" t="s">
        <v>150</v>
      </c>
      <c r="B132" s="165" t="s">
        <v>17</v>
      </c>
      <c r="C132" s="166">
        <v>14</v>
      </c>
      <c r="D132" s="156" t="s">
        <v>151</v>
      </c>
      <c r="E132" s="56" t="s">
        <v>42</v>
      </c>
    </row>
    <row r="133" spans="1:5">
      <c r="A133" s="44"/>
      <c r="B133" s="26"/>
      <c r="C133" s="45"/>
      <c r="D133" s="156"/>
      <c r="E133" s="56"/>
    </row>
    <row r="134" spans="1:5" ht="24" hidden="1">
      <c r="A134" s="27" t="s">
        <v>152</v>
      </c>
      <c r="B134" s="28" t="s">
        <v>17</v>
      </c>
      <c r="C134" s="45">
        <v>9</v>
      </c>
      <c r="D134" s="183" t="s">
        <v>153</v>
      </c>
      <c r="E134" s="56" t="s">
        <v>21</v>
      </c>
    </row>
    <row r="135" spans="1:5" ht="24" hidden="1">
      <c r="A135" s="27" t="s">
        <v>152</v>
      </c>
      <c r="B135" s="28" t="s">
        <v>17</v>
      </c>
      <c r="C135" s="45">
        <v>9</v>
      </c>
      <c r="D135" s="183" t="s">
        <v>153</v>
      </c>
      <c r="E135" s="56" t="s">
        <v>21</v>
      </c>
    </row>
    <row r="136" spans="1:5" ht="24" hidden="1">
      <c r="A136" s="33" t="s">
        <v>152</v>
      </c>
      <c r="B136" s="34" t="s">
        <v>17</v>
      </c>
      <c r="C136" s="46">
        <v>17</v>
      </c>
      <c r="D136" s="62">
        <v>83709</v>
      </c>
      <c r="E136" s="56" t="s">
        <v>21</v>
      </c>
    </row>
    <row r="137" spans="1:5" ht="24" hidden="1">
      <c r="A137" s="33" t="s">
        <v>152</v>
      </c>
      <c r="B137" s="34" t="s">
        <v>17</v>
      </c>
      <c r="C137" s="46">
        <v>16</v>
      </c>
      <c r="D137" s="62">
        <v>83709</v>
      </c>
      <c r="E137" s="56" t="s">
        <v>21</v>
      </c>
    </row>
    <row r="138" spans="1:5" ht="24" hidden="1">
      <c r="A138" s="33" t="s">
        <v>152</v>
      </c>
      <c r="B138" s="34" t="s">
        <v>17</v>
      </c>
      <c r="C138" s="46">
        <v>12</v>
      </c>
      <c r="D138" s="62">
        <v>83709</v>
      </c>
      <c r="E138" s="56" t="s">
        <v>21</v>
      </c>
    </row>
    <row r="139" spans="1:5" ht="24" hidden="1">
      <c r="A139" s="48" t="s">
        <v>154</v>
      </c>
      <c r="B139" s="50" t="s">
        <v>17</v>
      </c>
      <c r="C139" s="46">
        <v>10</v>
      </c>
      <c r="D139" s="57" t="s">
        <v>155</v>
      </c>
      <c r="E139" s="56" t="s">
        <v>20</v>
      </c>
    </row>
    <row r="140" spans="1:5" ht="24">
      <c r="A140" s="196" t="s">
        <v>152</v>
      </c>
      <c r="B140" s="197" t="s">
        <v>17</v>
      </c>
      <c r="C140" s="172">
        <f>SUM(C134:C139)</f>
        <v>73</v>
      </c>
      <c r="D140" s="57" t="s">
        <v>155</v>
      </c>
      <c r="E140" s="56" t="s">
        <v>20</v>
      </c>
    </row>
    <row r="141" spans="1:5">
      <c r="A141" s="48"/>
      <c r="B141" s="50"/>
      <c r="C141" s="46"/>
      <c r="D141" s="57"/>
      <c r="E141" s="56"/>
    </row>
    <row r="142" spans="1:5" ht="24" hidden="1">
      <c r="A142" s="33" t="s">
        <v>156</v>
      </c>
      <c r="B142" s="32" t="s">
        <v>22</v>
      </c>
      <c r="C142" s="46">
        <v>503.86200000000002</v>
      </c>
      <c r="D142" s="198">
        <v>72920</v>
      </c>
      <c r="E142" s="56" t="s">
        <v>25</v>
      </c>
    </row>
    <row r="143" spans="1:5" ht="24" hidden="1">
      <c r="A143" s="48" t="s">
        <v>156</v>
      </c>
      <c r="B143" s="47" t="s">
        <v>22</v>
      </c>
      <c r="C143" s="46">
        <v>503.86200000000002</v>
      </c>
      <c r="D143" s="199">
        <v>72920</v>
      </c>
      <c r="E143" s="56" t="s">
        <v>25</v>
      </c>
    </row>
    <row r="144" spans="1:5" ht="24" hidden="1">
      <c r="A144" s="33" t="s">
        <v>156</v>
      </c>
      <c r="B144" s="32" t="s">
        <v>22</v>
      </c>
      <c r="C144" s="46">
        <v>466.83</v>
      </c>
      <c r="D144" s="198">
        <v>72920</v>
      </c>
      <c r="E144" s="56" t="s">
        <v>26</v>
      </c>
    </row>
    <row r="145" spans="1:5" ht="24" hidden="1">
      <c r="A145" s="33" t="s">
        <v>156</v>
      </c>
      <c r="B145" s="32" t="s">
        <v>22</v>
      </c>
      <c r="C145" s="46">
        <v>1271.5</v>
      </c>
      <c r="D145" s="198">
        <v>72920</v>
      </c>
      <c r="E145" s="56" t="s">
        <v>26</v>
      </c>
    </row>
    <row r="146" spans="1:5" ht="24" hidden="1">
      <c r="A146" s="33" t="s">
        <v>156</v>
      </c>
      <c r="B146" s="32" t="s">
        <v>22</v>
      </c>
      <c r="C146" s="46">
        <v>1579.98</v>
      </c>
      <c r="D146" s="198">
        <v>72920</v>
      </c>
      <c r="E146" s="56" t="s">
        <v>26</v>
      </c>
    </row>
    <row r="147" spans="1:5" ht="24" hidden="1">
      <c r="A147" s="48" t="s">
        <v>156</v>
      </c>
      <c r="B147" s="47" t="s">
        <v>22</v>
      </c>
      <c r="C147" s="49">
        <v>1416.462</v>
      </c>
      <c r="D147" s="199">
        <v>72920</v>
      </c>
      <c r="E147" s="56" t="s">
        <v>25</v>
      </c>
    </row>
    <row r="148" spans="1:5" ht="24" hidden="1">
      <c r="A148" s="48" t="s">
        <v>156</v>
      </c>
      <c r="B148" s="47" t="s">
        <v>22</v>
      </c>
      <c r="C148" s="49">
        <v>1085.96</v>
      </c>
      <c r="D148" s="199">
        <v>72920</v>
      </c>
      <c r="E148" s="56" t="s">
        <v>26</v>
      </c>
    </row>
    <row r="149" spans="1:5" ht="24">
      <c r="A149" s="173" t="s">
        <v>156</v>
      </c>
      <c r="B149" s="171" t="s">
        <v>22</v>
      </c>
      <c r="C149" s="175">
        <f>SUM(C142:C148)</f>
        <v>6828.4559999999992</v>
      </c>
      <c r="D149" s="199">
        <v>72920</v>
      </c>
      <c r="E149" s="56" t="s">
        <v>26</v>
      </c>
    </row>
    <row r="150" spans="1:5">
      <c r="A150" s="48"/>
      <c r="B150" s="47"/>
      <c r="C150" s="200"/>
      <c r="D150" s="199"/>
      <c r="E150" s="56"/>
    </row>
    <row r="151" spans="1:5" hidden="1">
      <c r="A151" s="48" t="s">
        <v>157</v>
      </c>
      <c r="B151" s="47" t="s">
        <v>15</v>
      </c>
      <c r="C151" s="200">
        <v>1711.92</v>
      </c>
      <c r="D151" s="47">
        <v>72961</v>
      </c>
      <c r="E151" s="56" t="s">
        <v>34</v>
      </c>
    </row>
    <row r="152" spans="1:5" hidden="1">
      <c r="A152" s="48" t="s">
        <v>157</v>
      </c>
      <c r="B152" s="32" t="s">
        <v>15</v>
      </c>
      <c r="C152" s="49">
        <v>1711.92</v>
      </c>
      <c r="D152" s="47">
        <v>72961</v>
      </c>
      <c r="E152" s="178" t="s">
        <v>34</v>
      </c>
    </row>
    <row r="153" spans="1:5" hidden="1">
      <c r="A153" s="48" t="s">
        <v>157</v>
      </c>
      <c r="B153" s="47" t="s">
        <v>15</v>
      </c>
      <c r="C153" s="49">
        <v>1055.1400000000001</v>
      </c>
      <c r="D153" s="32">
        <v>72961</v>
      </c>
      <c r="E153" s="178" t="s">
        <v>34</v>
      </c>
    </row>
    <row r="154" spans="1:5" hidden="1">
      <c r="A154" s="48" t="s">
        <v>157</v>
      </c>
      <c r="B154" s="47" t="s">
        <v>15</v>
      </c>
      <c r="C154" s="49">
        <v>3193.88</v>
      </c>
      <c r="D154" s="32">
        <v>72961</v>
      </c>
      <c r="E154" s="178" t="s">
        <v>34</v>
      </c>
    </row>
    <row r="155" spans="1:5" hidden="1">
      <c r="A155" s="179" t="s">
        <v>157</v>
      </c>
      <c r="B155" s="180" t="s">
        <v>15</v>
      </c>
      <c r="C155" s="181">
        <v>3907.03</v>
      </c>
      <c r="D155" s="153">
        <v>72961</v>
      </c>
      <c r="E155" s="154" t="s">
        <v>34</v>
      </c>
    </row>
    <row r="156" spans="1:5" hidden="1">
      <c r="A156" s="27" t="s">
        <v>157</v>
      </c>
      <c r="B156" s="26" t="s">
        <v>15</v>
      </c>
      <c r="C156" s="45">
        <v>4768.76</v>
      </c>
      <c r="D156" s="156">
        <v>72961</v>
      </c>
      <c r="E156" s="56" t="s">
        <v>34</v>
      </c>
    </row>
    <row r="157" spans="1:5" hidden="1">
      <c r="A157" s="33" t="s">
        <v>157</v>
      </c>
      <c r="B157" s="32" t="s">
        <v>15</v>
      </c>
      <c r="C157" s="46">
        <v>3376.07</v>
      </c>
      <c r="D157" s="32">
        <v>72961</v>
      </c>
      <c r="E157" s="56" t="s">
        <v>34</v>
      </c>
    </row>
    <row r="158" spans="1:5">
      <c r="A158" s="196" t="s">
        <v>157</v>
      </c>
      <c r="B158" s="192" t="s">
        <v>15</v>
      </c>
      <c r="C158" s="172">
        <f>SUM(C151:C157)</f>
        <v>19724.72</v>
      </c>
      <c r="D158" s="32">
        <v>72961</v>
      </c>
      <c r="E158" s="56" t="s">
        <v>34</v>
      </c>
    </row>
    <row r="159" spans="1:5">
      <c r="A159" s="33"/>
      <c r="B159" s="32"/>
      <c r="C159" s="46"/>
      <c r="D159" s="32"/>
      <c r="E159" s="56"/>
    </row>
    <row r="160" spans="1:5" ht="24" hidden="1">
      <c r="A160" s="33" t="s">
        <v>158</v>
      </c>
      <c r="B160" s="32" t="s">
        <v>15</v>
      </c>
      <c r="C160" s="46">
        <v>60.15</v>
      </c>
      <c r="D160" s="34">
        <v>72947</v>
      </c>
      <c r="E160" s="56" t="s">
        <v>41</v>
      </c>
    </row>
    <row r="161" spans="1:5" ht="24" hidden="1">
      <c r="A161" s="33" t="s">
        <v>158</v>
      </c>
      <c r="B161" s="32" t="s">
        <v>15</v>
      </c>
      <c r="C161" s="46">
        <v>60.15</v>
      </c>
      <c r="D161" s="34">
        <v>72947</v>
      </c>
      <c r="E161" s="56" t="s">
        <v>41</v>
      </c>
    </row>
    <row r="162" spans="1:5" ht="24" hidden="1">
      <c r="A162" s="48" t="s">
        <v>158</v>
      </c>
      <c r="B162" s="47" t="s">
        <v>15</v>
      </c>
      <c r="C162" s="49">
        <v>41.44</v>
      </c>
      <c r="D162" s="50">
        <v>72947</v>
      </c>
      <c r="E162" s="56" t="s">
        <v>41</v>
      </c>
    </row>
    <row r="163" spans="1:5" ht="24" hidden="1">
      <c r="A163" s="27" t="s">
        <v>158</v>
      </c>
      <c r="B163" s="26" t="s">
        <v>15</v>
      </c>
      <c r="C163" s="45">
        <v>48.94</v>
      </c>
      <c r="D163" s="28">
        <v>72947</v>
      </c>
      <c r="E163" s="56" t="s">
        <v>41</v>
      </c>
    </row>
    <row r="164" spans="1:5" ht="24" hidden="1">
      <c r="A164" s="27" t="s">
        <v>158</v>
      </c>
      <c r="B164" s="26" t="s">
        <v>15</v>
      </c>
      <c r="C164" s="45">
        <v>488.67</v>
      </c>
      <c r="D164" s="28">
        <v>72947</v>
      </c>
      <c r="E164" s="56" t="s">
        <v>43</v>
      </c>
    </row>
    <row r="165" spans="1:5" ht="24" hidden="1">
      <c r="A165" s="27" t="s">
        <v>158</v>
      </c>
      <c r="B165" s="26" t="s">
        <v>15</v>
      </c>
      <c r="C165" s="45">
        <v>140.62</v>
      </c>
      <c r="D165" s="28">
        <v>72947</v>
      </c>
      <c r="E165" s="56" t="s">
        <v>41</v>
      </c>
    </row>
    <row r="166" spans="1:5" ht="24" hidden="1">
      <c r="A166" s="33" t="s">
        <v>158</v>
      </c>
      <c r="B166" s="32" t="s">
        <v>15</v>
      </c>
      <c r="C166" s="46">
        <v>116.93</v>
      </c>
      <c r="D166" s="34">
        <v>72947</v>
      </c>
      <c r="E166" s="56" t="s">
        <v>42</v>
      </c>
    </row>
    <row r="167" spans="1:5" ht="24">
      <c r="A167" s="196" t="s">
        <v>158</v>
      </c>
      <c r="B167" s="192" t="s">
        <v>15</v>
      </c>
      <c r="C167" s="172">
        <f>SUM(C160:C166)</f>
        <v>956.90000000000009</v>
      </c>
      <c r="D167" s="34">
        <v>72947</v>
      </c>
      <c r="E167" s="56" t="s">
        <v>42</v>
      </c>
    </row>
    <row r="168" spans="1:5">
      <c r="A168" s="33"/>
      <c r="B168" s="32"/>
      <c r="C168" s="46"/>
      <c r="D168" s="34"/>
      <c r="E168" s="56"/>
    </row>
    <row r="169" spans="1:5" hidden="1">
      <c r="A169" s="33" t="s">
        <v>159</v>
      </c>
      <c r="B169" s="32" t="s">
        <v>17</v>
      </c>
      <c r="C169" s="46">
        <v>108</v>
      </c>
      <c r="D169" s="32" t="s">
        <v>160</v>
      </c>
      <c r="E169" s="56" t="s">
        <v>41</v>
      </c>
    </row>
    <row r="170" spans="1:5" hidden="1">
      <c r="A170" s="33" t="s">
        <v>159</v>
      </c>
      <c r="B170" s="32" t="s">
        <v>17</v>
      </c>
      <c r="C170" s="46">
        <v>17</v>
      </c>
      <c r="D170" s="32" t="s">
        <v>160</v>
      </c>
      <c r="E170" s="56" t="s">
        <v>41</v>
      </c>
    </row>
    <row r="171" spans="1:5">
      <c r="A171" s="196" t="s">
        <v>159</v>
      </c>
      <c r="B171" s="192" t="s">
        <v>17</v>
      </c>
      <c r="C171" s="172">
        <f>SUM(C169:C170)</f>
        <v>125</v>
      </c>
      <c r="D171" s="32" t="s">
        <v>160</v>
      </c>
      <c r="E171" s="56" t="s">
        <v>41</v>
      </c>
    </row>
    <row r="172" spans="1:5">
      <c r="A172" s="48"/>
      <c r="B172" s="47"/>
      <c r="C172" s="46"/>
      <c r="D172" s="47"/>
      <c r="E172" s="56"/>
    </row>
    <row r="173" spans="1:5" ht="24" hidden="1">
      <c r="A173" s="169" t="s">
        <v>161</v>
      </c>
      <c r="B173" s="57" t="s">
        <v>33</v>
      </c>
      <c r="C173" s="46">
        <v>10271.52</v>
      </c>
      <c r="D173" s="50">
        <v>72887</v>
      </c>
      <c r="E173" s="56" t="s">
        <v>37</v>
      </c>
    </row>
    <row r="174" spans="1:5" ht="24" hidden="1">
      <c r="A174" s="168" t="s">
        <v>161</v>
      </c>
      <c r="B174" s="62" t="s">
        <v>33</v>
      </c>
      <c r="C174" s="46">
        <v>10271.52</v>
      </c>
      <c r="D174" s="34">
        <v>72887</v>
      </c>
      <c r="E174" s="56" t="s">
        <v>37</v>
      </c>
    </row>
    <row r="175" spans="1:5" ht="24" hidden="1">
      <c r="A175" s="169" t="s">
        <v>161</v>
      </c>
      <c r="B175" s="57" t="s">
        <v>33</v>
      </c>
      <c r="C175" s="46">
        <v>6330.84</v>
      </c>
      <c r="D175" s="50">
        <v>72887</v>
      </c>
      <c r="E175" s="56" t="s">
        <v>37</v>
      </c>
    </row>
    <row r="176" spans="1:5" ht="24" hidden="1">
      <c r="A176" s="168" t="s">
        <v>161</v>
      </c>
      <c r="B176" s="62" t="s">
        <v>33</v>
      </c>
      <c r="C176" s="46">
        <v>19163.28</v>
      </c>
      <c r="D176" s="34">
        <v>72887</v>
      </c>
      <c r="E176" s="56" t="s">
        <v>37</v>
      </c>
    </row>
    <row r="177" spans="1:5" ht="24" hidden="1">
      <c r="A177" s="168" t="s">
        <v>161</v>
      </c>
      <c r="B177" s="62" t="s">
        <v>33</v>
      </c>
      <c r="C177" s="46">
        <v>23442.18</v>
      </c>
      <c r="D177" s="34">
        <v>72887</v>
      </c>
      <c r="E177" s="56" t="s">
        <v>37</v>
      </c>
    </row>
    <row r="178" spans="1:5" ht="24" hidden="1">
      <c r="A178" s="168" t="s">
        <v>161</v>
      </c>
      <c r="B178" s="62" t="s">
        <v>33</v>
      </c>
      <c r="C178" s="46">
        <v>28612.560000000001</v>
      </c>
      <c r="D178" s="34">
        <v>72887</v>
      </c>
      <c r="E178" s="56" t="s">
        <v>37</v>
      </c>
    </row>
    <row r="179" spans="1:5" ht="24" hidden="1">
      <c r="A179" s="169" t="s">
        <v>161</v>
      </c>
      <c r="B179" s="57" t="s">
        <v>33</v>
      </c>
      <c r="C179" s="49">
        <v>20256.419999999998</v>
      </c>
      <c r="D179" s="50">
        <v>72887</v>
      </c>
      <c r="E179" s="56" t="s">
        <v>37</v>
      </c>
    </row>
    <row r="180" spans="1:5" ht="24">
      <c r="A180" s="170" t="s">
        <v>161</v>
      </c>
      <c r="B180" s="184" t="s">
        <v>33</v>
      </c>
      <c r="C180" s="175">
        <f>SUM(C173:C179)</f>
        <v>118348.31999999999</v>
      </c>
      <c r="D180" s="50">
        <v>72887</v>
      </c>
      <c r="E180" s="56" t="s">
        <v>37</v>
      </c>
    </row>
    <row r="181" spans="1:5">
      <c r="A181" s="169"/>
      <c r="B181" s="57"/>
      <c r="C181" s="49"/>
      <c r="D181" s="50"/>
      <c r="E181" s="56"/>
    </row>
    <row r="182" spans="1:5" ht="24" hidden="1">
      <c r="A182" s="169" t="s">
        <v>162</v>
      </c>
      <c r="B182" s="57" t="s">
        <v>33</v>
      </c>
      <c r="C182" s="49">
        <v>7703.64</v>
      </c>
      <c r="D182" s="50">
        <v>72887</v>
      </c>
      <c r="E182" s="56" t="s">
        <v>39</v>
      </c>
    </row>
    <row r="183" spans="1:5" ht="24" hidden="1">
      <c r="A183" s="169" t="s">
        <v>162</v>
      </c>
      <c r="B183" s="57" t="s">
        <v>33</v>
      </c>
      <c r="C183" s="200">
        <v>7703.64</v>
      </c>
      <c r="D183" s="50">
        <v>72887</v>
      </c>
      <c r="E183" s="56" t="s">
        <v>39</v>
      </c>
    </row>
    <row r="184" spans="1:5" ht="24" hidden="1">
      <c r="A184" s="169" t="s">
        <v>162</v>
      </c>
      <c r="B184" s="57" t="s">
        <v>33</v>
      </c>
      <c r="C184" s="49">
        <v>4748.13</v>
      </c>
      <c r="D184" s="34">
        <v>72887</v>
      </c>
      <c r="E184" s="178" t="s">
        <v>39</v>
      </c>
    </row>
    <row r="185" spans="1:5" ht="24" hidden="1">
      <c r="A185" s="185" t="s">
        <v>162</v>
      </c>
      <c r="B185" s="186" t="s">
        <v>33</v>
      </c>
      <c r="C185" s="181">
        <v>14372.46</v>
      </c>
      <c r="D185" s="182">
        <v>72887</v>
      </c>
      <c r="E185" s="154" t="s">
        <v>39</v>
      </c>
    </row>
    <row r="186" spans="1:5" ht="24" hidden="1">
      <c r="A186" s="167" t="s">
        <v>162</v>
      </c>
      <c r="B186" s="183" t="s">
        <v>33</v>
      </c>
      <c r="C186" s="45">
        <v>17581.64</v>
      </c>
      <c r="D186" s="163">
        <v>72887</v>
      </c>
      <c r="E186" s="56" t="s">
        <v>39</v>
      </c>
    </row>
    <row r="187" spans="1:5" ht="24" hidden="1">
      <c r="A187" s="167" t="s">
        <v>162</v>
      </c>
      <c r="B187" s="183" t="s">
        <v>33</v>
      </c>
      <c r="C187" s="45">
        <v>21459.42</v>
      </c>
      <c r="D187" s="163">
        <v>72887</v>
      </c>
      <c r="E187" s="56" t="s">
        <v>39</v>
      </c>
    </row>
    <row r="188" spans="1:5" ht="24" hidden="1">
      <c r="A188" s="168" t="s">
        <v>162</v>
      </c>
      <c r="B188" s="62" t="s">
        <v>33</v>
      </c>
      <c r="C188" s="46">
        <v>15192.32</v>
      </c>
      <c r="D188" s="34">
        <v>72887</v>
      </c>
      <c r="E188" s="56" t="s">
        <v>39</v>
      </c>
    </row>
    <row r="189" spans="1:5" ht="24">
      <c r="A189" s="187" t="s">
        <v>162</v>
      </c>
      <c r="B189" s="188" t="s">
        <v>33</v>
      </c>
      <c r="C189" s="172">
        <f>SUM(C182:C188)</f>
        <v>88761.25</v>
      </c>
      <c r="D189" s="34">
        <v>72887</v>
      </c>
      <c r="E189" s="56" t="s">
        <v>39</v>
      </c>
    </row>
    <row r="190" spans="1:5">
      <c r="A190" s="168"/>
      <c r="B190" s="62"/>
      <c r="C190" s="46"/>
      <c r="D190" s="34"/>
      <c r="E190" s="56"/>
    </row>
    <row r="191" spans="1:5" ht="24" hidden="1">
      <c r="A191" s="168" t="s">
        <v>163</v>
      </c>
      <c r="B191" s="62" t="s">
        <v>33</v>
      </c>
      <c r="C191" s="46">
        <v>4279.8</v>
      </c>
      <c r="D191" s="34">
        <v>72887</v>
      </c>
      <c r="E191" s="56" t="s">
        <v>164</v>
      </c>
    </row>
    <row r="192" spans="1:5" ht="24" hidden="1">
      <c r="A192" s="168" t="s">
        <v>163</v>
      </c>
      <c r="B192" s="62" t="s">
        <v>33</v>
      </c>
      <c r="C192" s="46">
        <v>4279.8</v>
      </c>
      <c r="D192" s="34">
        <v>72887</v>
      </c>
      <c r="E192" s="56" t="s">
        <v>164</v>
      </c>
    </row>
    <row r="193" spans="1:5" ht="24" hidden="1">
      <c r="A193" s="169" t="s">
        <v>163</v>
      </c>
      <c r="B193" s="57" t="s">
        <v>33</v>
      </c>
      <c r="C193" s="49">
        <v>2637.85</v>
      </c>
      <c r="D193" s="50">
        <v>72887</v>
      </c>
      <c r="E193" s="56" t="s">
        <v>164</v>
      </c>
    </row>
    <row r="194" spans="1:5" ht="24" hidden="1">
      <c r="A194" s="167" t="s">
        <v>163</v>
      </c>
      <c r="B194" s="183" t="s">
        <v>33</v>
      </c>
      <c r="C194" s="45">
        <v>7984.7</v>
      </c>
      <c r="D194" s="28">
        <v>72887</v>
      </c>
      <c r="E194" s="56" t="s">
        <v>164</v>
      </c>
    </row>
    <row r="195" spans="1:5" ht="24" hidden="1">
      <c r="A195" s="167" t="s">
        <v>163</v>
      </c>
      <c r="B195" s="183" t="s">
        <v>33</v>
      </c>
      <c r="C195" s="45">
        <v>9815.49</v>
      </c>
      <c r="D195" s="28">
        <v>72887</v>
      </c>
      <c r="E195" s="56" t="s">
        <v>164</v>
      </c>
    </row>
    <row r="196" spans="1:5" ht="24" hidden="1">
      <c r="A196" s="167" t="s">
        <v>163</v>
      </c>
      <c r="B196" s="183" t="s">
        <v>33</v>
      </c>
      <c r="C196" s="45">
        <v>11969.82</v>
      </c>
      <c r="D196" s="28">
        <v>72887</v>
      </c>
      <c r="E196" s="56" t="s">
        <v>164</v>
      </c>
    </row>
    <row r="197" spans="1:5" ht="24" hidden="1">
      <c r="A197" s="168" t="s">
        <v>163</v>
      </c>
      <c r="B197" s="62" t="s">
        <v>33</v>
      </c>
      <c r="C197" s="46">
        <v>8440.18</v>
      </c>
      <c r="D197" s="34">
        <v>72887</v>
      </c>
      <c r="E197" s="56" t="s">
        <v>164</v>
      </c>
    </row>
    <row r="198" spans="1:5" ht="24">
      <c r="A198" s="187" t="s">
        <v>163</v>
      </c>
      <c r="B198" s="188" t="s">
        <v>33</v>
      </c>
      <c r="C198" s="172">
        <f>SUM(C191:C197)</f>
        <v>49407.64</v>
      </c>
      <c r="D198" s="34">
        <v>72887</v>
      </c>
      <c r="E198" s="56" t="s">
        <v>164</v>
      </c>
    </row>
    <row r="199" spans="1:5">
      <c r="A199" s="168"/>
      <c r="B199" s="62"/>
      <c r="C199" s="46"/>
      <c r="D199" s="34"/>
      <c r="E199" s="56"/>
    </row>
    <row r="200" spans="1:5" hidden="1">
      <c r="A200" s="33" t="s">
        <v>165</v>
      </c>
      <c r="B200" s="32" t="s">
        <v>33</v>
      </c>
      <c r="C200" s="46">
        <v>10271.52</v>
      </c>
      <c r="D200" s="34">
        <v>72887</v>
      </c>
      <c r="E200" s="56" t="s">
        <v>31</v>
      </c>
    </row>
    <row r="201" spans="1:5" hidden="1">
      <c r="A201" s="33" t="s">
        <v>165</v>
      </c>
      <c r="B201" s="32" t="s">
        <v>33</v>
      </c>
      <c r="C201" s="46">
        <v>10271.52</v>
      </c>
      <c r="D201" s="34">
        <v>72887</v>
      </c>
      <c r="E201" s="56" t="s">
        <v>31</v>
      </c>
    </row>
    <row r="202" spans="1:5" hidden="1">
      <c r="A202" s="48" t="s">
        <v>165</v>
      </c>
      <c r="B202" s="47" t="s">
        <v>33</v>
      </c>
      <c r="C202" s="46">
        <v>6330.84</v>
      </c>
      <c r="D202" s="50">
        <v>72887</v>
      </c>
      <c r="E202" s="56" t="s">
        <v>31</v>
      </c>
    </row>
    <row r="203" spans="1:5" hidden="1">
      <c r="A203" s="33" t="s">
        <v>165</v>
      </c>
      <c r="B203" s="32" t="s">
        <v>33</v>
      </c>
      <c r="C203" s="46">
        <v>19163.28</v>
      </c>
      <c r="D203" s="34">
        <v>72887</v>
      </c>
      <c r="E203" s="56" t="s">
        <v>31</v>
      </c>
    </row>
    <row r="204" spans="1:5" hidden="1">
      <c r="A204" s="48" t="s">
        <v>165</v>
      </c>
      <c r="B204" s="47" t="s">
        <v>33</v>
      </c>
      <c r="C204" s="46">
        <v>23442.18</v>
      </c>
      <c r="D204" s="50">
        <v>72887</v>
      </c>
      <c r="E204" s="56" t="s">
        <v>31</v>
      </c>
    </row>
    <row r="205" spans="1:5" hidden="1">
      <c r="A205" s="33" t="s">
        <v>165</v>
      </c>
      <c r="B205" s="32" t="s">
        <v>33</v>
      </c>
      <c r="C205" s="46">
        <v>28612.560000000001</v>
      </c>
      <c r="D205" s="34">
        <v>72887</v>
      </c>
      <c r="E205" s="56" t="s">
        <v>31</v>
      </c>
    </row>
    <row r="206" spans="1:5" hidden="1">
      <c r="A206" s="33" t="s">
        <v>165</v>
      </c>
      <c r="B206" s="32" t="s">
        <v>33</v>
      </c>
      <c r="C206" s="46">
        <v>20256.419999999998</v>
      </c>
      <c r="D206" s="34">
        <v>72887</v>
      </c>
      <c r="E206" s="56" t="s">
        <v>31</v>
      </c>
    </row>
    <row r="207" spans="1:5" ht="24">
      <c r="A207" s="196" t="s">
        <v>165</v>
      </c>
      <c r="B207" s="192" t="s">
        <v>33</v>
      </c>
      <c r="C207" s="172">
        <f>SUM(C200:C206)</f>
        <v>118348.31999999999</v>
      </c>
      <c r="D207" s="34">
        <v>72887</v>
      </c>
      <c r="E207" s="56" t="s">
        <v>31</v>
      </c>
    </row>
    <row r="208" spans="1:5">
      <c r="A208" s="33"/>
      <c r="B208" s="32"/>
      <c r="C208" s="46"/>
      <c r="D208" s="34"/>
      <c r="E208" s="56"/>
    </row>
    <row r="209" spans="1:5" ht="48" hidden="1">
      <c r="A209" s="33" t="s">
        <v>166</v>
      </c>
      <c r="B209" s="32" t="s">
        <v>28</v>
      </c>
      <c r="C209" s="46">
        <v>55</v>
      </c>
      <c r="D209" s="32" t="s">
        <v>167</v>
      </c>
      <c r="E209" s="56" t="s">
        <v>23</v>
      </c>
    </row>
    <row r="210" spans="1:5" ht="48" hidden="1">
      <c r="A210" s="48" t="s">
        <v>166</v>
      </c>
      <c r="B210" s="47" t="s">
        <v>28</v>
      </c>
      <c r="C210" s="49">
        <v>55</v>
      </c>
      <c r="D210" s="47" t="s">
        <v>167</v>
      </c>
      <c r="E210" s="56" t="s">
        <v>23</v>
      </c>
    </row>
    <row r="211" spans="1:5" ht="48" hidden="1">
      <c r="A211" s="48" t="s">
        <v>166</v>
      </c>
      <c r="B211" s="47" t="s">
        <v>28</v>
      </c>
      <c r="C211" s="49">
        <v>25</v>
      </c>
      <c r="D211" s="47" t="s">
        <v>167</v>
      </c>
      <c r="E211" s="56" t="s">
        <v>21</v>
      </c>
    </row>
    <row r="212" spans="1:5" ht="48" hidden="1">
      <c r="A212" s="48" t="s">
        <v>166</v>
      </c>
      <c r="B212" s="47" t="s">
        <v>28</v>
      </c>
      <c r="C212" s="49">
        <v>352</v>
      </c>
      <c r="D212" s="47" t="s">
        <v>167</v>
      </c>
      <c r="E212" s="56" t="s">
        <v>23</v>
      </c>
    </row>
    <row r="213" spans="1:5" ht="48" hidden="1">
      <c r="A213" s="33" t="s">
        <v>166</v>
      </c>
      <c r="B213" s="47" t="s">
        <v>28</v>
      </c>
      <c r="C213" s="49">
        <v>225</v>
      </c>
      <c r="D213" s="47" t="s">
        <v>167</v>
      </c>
      <c r="E213" s="56" t="s">
        <v>23</v>
      </c>
    </row>
    <row r="214" spans="1:5" ht="48" hidden="1">
      <c r="A214" s="48" t="s">
        <v>166</v>
      </c>
      <c r="B214" s="32" t="s">
        <v>28</v>
      </c>
      <c r="C214" s="49">
        <v>100</v>
      </c>
      <c r="D214" s="47" t="s">
        <v>167</v>
      </c>
      <c r="E214" s="178" t="s">
        <v>21</v>
      </c>
    </row>
    <row r="215" spans="1:5" ht="48" hidden="1">
      <c r="A215" s="48" t="s">
        <v>168</v>
      </c>
      <c r="B215" s="47" t="s">
        <v>28</v>
      </c>
      <c r="C215" s="49">
        <v>108</v>
      </c>
      <c r="D215" s="32" t="s">
        <v>167</v>
      </c>
      <c r="E215" s="178" t="s">
        <v>23</v>
      </c>
    </row>
    <row r="216" spans="1:5" ht="48">
      <c r="A216" s="173" t="s">
        <v>168</v>
      </c>
      <c r="B216" s="171" t="s">
        <v>28</v>
      </c>
      <c r="C216" s="175">
        <f>SUM(C209:C215)</f>
        <v>920</v>
      </c>
      <c r="D216" s="32" t="s">
        <v>167</v>
      </c>
      <c r="E216" s="178" t="s">
        <v>23</v>
      </c>
    </row>
  </sheetData>
  <printOptions horizontalCentered="1" verticalCentered="1"/>
  <pageMargins left="0.51180555555555496" right="0.35416666666666702" top="0.118055555555556" bottom="0.39374999999999999" header="0.51180555555555496" footer="0.51180555555555496"/>
  <pageSetup paperSize="9" scale="83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topLeftCell="A7" workbookViewId="0">
      <selection activeCell="A25" sqref="A25:E25"/>
    </sheetView>
  </sheetViews>
  <sheetFormatPr defaultRowHeight="12.75"/>
  <cols>
    <col min="2" max="2" width="26.85546875" bestFit="1" customWidth="1"/>
    <col min="3" max="3" width="11" customWidth="1"/>
    <col min="4" max="4" width="11.5703125" customWidth="1"/>
    <col min="5" max="5" width="16.7109375" customWidth="1"/>
  </cols>
  <sheetData>
    <row r="1" spans="1:6" ht="16.5" thickBot="1">
      <c r="A1" s="358" t="s">
        <v>169</v>
      </c>
      <c r="B1" s="359"/>
      <c r="C1" s="359"/>
      <c r="D1" s="359"/>
      <c r="E1" s="360"/>
    </row>
    <row r="2" spans="1:6">
      <c r="A2" s="15"/>
      <c r="B2" s="301"/>
      <c r="C2" s="301"/>
      <c r="D2" s="301"/>
      <c r="E2" s="301"/>
    </row>
    <row r="3" spans="1:6" ht="29.25" customHeight="1">
      <c r="A3" s="361" t="s">
        <v>253</v>
      </c>
      <c r="B3" s="362"/>
      <c r="C3" s="362"/>
      <c r="D3" s="362"/>
      <c r="E3" s="363"/>
    </row>
    <row r="4" spans="1:6" ht="15">
      <c r="A4" s="364" t="s">
        <v>170</v>
      </c>
      <c r="B4" s="364"/>
      <c r="C4" s="364"/>
      <c r="D4" s="364"/>
      <c r="E4" s="364"/>
    </row>
    <row r="5" spans="1:6" ht="15">
      <c r="A5" s="202" t="s">
        <v>2</v>
      </c>
      <c r="B5" s="203" t="s">
        <v>4</v>
      </c>
      <c r="C5" s="204" t="s">
        <v>171</v>
      </c>
      <c r="D5" s="205"/>
      <c r="E5" s="203"/>
    </row>
    <row r="6" spans="1:6" ht="15">
      <c r="A6" s="206"/>
      <c r="B6" s="203"/>
      <c r="C6" s="224" t="s">
        <v>172</v>
      </c>
      <c r="D6" s="224" t="s">
        <v>173</v>
      </c>
      <c r="E6" s="224" t="s">
        <v>174</v>
      </c>
    </row>
    <row r="7" spans="1:6">
      <c r="A7" s="207" t="s">
        <v>11</v>
      </c>
      <c r="B7" s="208" t="s">
        <v>175</v>
      </c>
      <c r="C7" s="209">
        <v>3.7999999999999999E-2</v>
      </c>
      <c r="D7" s="209">
        <v>4.6699999999999998E-2</v>
      </c>
      <c r="E7" s="210">
        <v>3.7999999999999999E-2</v>
      </c>
      <c r="F7" s="226">
        <f>E7</f>
        <v>3.7999999999999999E-2</v>
      </c>
    </row>
    <row r="8" spans="1:6">
      <c r="A8" s="207" t="s">
        <v>19</v>
      </c>
      <c r="B8" s="208" t="s">
        <v>176</v>
      </c>
      <c r="C8" s="210">
        <v>3.2000000000000002E-3</v>
      </c>
      <c r="D8" s="210">
        <v>7.4000000000000003E-3</v>
      </c>
      <c r="E8" s="210">
        <v>3.2000000000000002E-3</v>
      </c>
      <c r="F8" s="226">
        <f t="shared" ref="F8:F11" si="0">E8</f>
        <v>3.2000000000000002E-3</v>
      </c>
    </row>
    <row r="9" spans="1:6">
      <c r="A9" s="207" t="s">
        <v>29</v>
      </c>
      <c r="B9" s="208" t="s">
        <v>177</v>
      </c>
      <c r="C9" s="209">
        <v>5.0000000000000001E-3</v>
      </c>
      <c r="D9" s="209">
        <v>9.7000000000000003E-3</v>
      </c>
      <c r="E9" s="210">
        <v>5.0000000000000001E-3</v>
      </c>
      <c r="F9" s="226">
        <f t="shared" si="0"/>
        <v>5.0000000000000001E-3</v>
      </c>
    </row>
    <row r="10" spans="1:6">
      <c r="A10" s="207" t="s">
        <v>40</v>
      </c>
      <c r="B10" s="208" t="s">
        <v>178</v>
      </c>
      <c r="C10" s="209">
        <v>9.4000000000000004E-3</v>
      </c>
      <c r="D10" s="209">
        <v>1.17E-2</v>
      </c>
      <c r="E10" s="210">
        <v>9.4000000000000004E-3</v>
      </c>
      <c r="F10" s="226">
        <f t="shared" si="0"/>
        <v>9.4000000000000004E-3</v>
      </c>
    </row>
    <row r="11" spans="1:6">
      <c r="A11" s="207" t="s">
        <v>47</v>
      </c>
      <c r="B11" s="208" t="s">
        <v>179</v>
      </c>
      <c r="C11" s="209">
        <v>6.6400000000000001E-2</v>
      </c>
      <c r="D11" s="209">
        <v>8.6900000000000005E-2</v>
      </c>
      <c r="E11" s="210">
        <v>6.6400000000000001E-2</v>
      </c>
      <c r="F11" s="226">
        <f t="shared" si="0"/>
        <v>6.6400000000000001E-2</v>
      </c>
    </row>
    <row r="12" spans="1:6">
      <c r="A12" s="211" t="s">
        <v>50</v>
      </c>
      <c r="B12" s="212" t="s">
        <v>180</v>
      </c>
      <c r="C12" s="213"/>
      <c r="D12" s="213"/>
      <c r="E12" s="213"/>
      <c r="F12" s="226"/>
    </row>
    <row r="13" spans="1:6">
      <c r="A13" s="207" t="s">
        <v>52</v>
      </c>
      <c r="B13" s="208" t="s">
        <v>181</v>
      </c>
      <c r="C13" s="214"/>
      <c r="D13" s="214"/>
      <c r="E13" s="209">
        <v>0.05</v>
      </c>
      <c r="F13" s="226"/>
    </row>
    <row r="14" spans="1:6">
      <c r="A14" s="207" t="s">
        <v>53</v>
      </c>
      <c r="B14" s="208" t="s">
        <v>182</v>
      </c>
      <c r="C14" s="214"/>
      <c r="D14" s="214"/>
      <c r="E14" s="210">
        <v>5.7000000000000002E-3</v>
      </c>
      <c r="F14" s="226"/>
    </row>
    <row r="15" spans="1:6">
      <c r="A15" s="207" t="s">
        <v>183</v>
      </c>
      <c r="B15" s="208" t="s">
        <v>184</v>
      </c>
      <c r="C15" s="214"/>
      <c r="D15" s="214"/>
      <c r="E15" s="210">
        <v>2.4199999999999999E-2</v>
      </c>
      <c r="F15" s="226"/>
    </row>
    <row r="16" spans="1:6" ht="15.75">
      <c r="A16" s="365" t="s">
        <v>185</v>
      </c>
      <c r="B16" s="365"/>
      <c r="C16" s="365"/>
      <c r="D16" s="365"/>
      <c r="E16" s="215">
        <f>SUM(E13:E15)</f>
        <v>7.9899999999999999E-2</v>
      </c>
      <c r="F16" s="226">
        <f>E16</f>
        <v>7.9899999999999999E-2</v>
      </c>
    </row>
    <row r="17" spans="1:8" ht="15.75">
      <c r="A17" s="216"/>
      <c r="B17" s="216"/>
      <c r="C17" s="216"/>
      <c r="D17" s="216"/>
      <c r="E17" s="217"/>
      <c r="H17" s="225"/>
    </row>
    <row r="18" spans="1:8">
      <c r="A18" s="366" t="s">
        <v>186</v>
      </c>
      <c r="B18" s="218" t="s">
        <v>187</v>
      </c>
      <c r="C18" s="368">
        <v>-1</v>
      </c>
      <c r="D18" s="370">
        <f>((1+F7+F8+F9)*(1+F10)*(1+F11)/(1-F16))-1</f>
        <v>0.2239484362482338</v>
      </c>
      <c r="E18" s="371"/>
    </row>
    <row r="19" spans="1:8" ht="15">
      <c r="A19" s="367"/>
      <c r="B19" s="227" t="s">
        <v>188</v>
      </c>
      <c r="C19" s="369"/>
      <c r="D19" s="372"/>
      <c r="E19" s="373"/>
      <c r="F19">
        <f>((1+F7+F8+F9)*(1+F10)*(1+F11)/(1-F16))-1</f>
        <v>0.2239484362482338</v>
      </c>
    </row>
    <row r="20" spans="1:8" ht="15.75">
      <c r="A20" s="219"/>
      <c r="B20" s="219"/>
      <c r="C20" s="220"/>
      <c r="D20" s="221"/>
      <c r="E20" s="222"/>
    </row>
    <row r="21" spans="1:8">
      <c r="A21" s="374" t="s">
        <v>189</v>
      </c>
      <c r="B21" s="374"/>
      <c r="C21" s="374"/>
      <c r="D21" s="374"/>
      <c r="E21" s="374"/>
    </row>
    <row r="22" spans="1:8" ht="15.75">
      <c r="A22" s="375" t="s">
        <v>190</v>
      </c>
      <c r="B22" s="376"/>
      <c r="C22" s="376"/>
      <c r="D22" s="376"/>
      <c r="E22" s="376"/>
    </row>
    <row r="23" spans="1:8">
      <c r="A23" s="357" t="s">
        <v>191</v>
      </c>
      <c r="B23" s="357"/>
      <c r="C23" s="357"/>
      <c r="D23" s="357"/>
      <c r="E23" s="357"/>
    </row>
    <row r="24" spans="1:8">
      <c r="A24" s="357" t="s">
        <v>192</v>
      </c>
      <c r="B24" s="357"/>
      <c r="C24" s="357"/>
      <c r="D24" s="357"/>
      <c r="E24" s="357"/>
    </row>
    <row r="25" spans="1:8">
      <c r="A25" s="357" t="s">
        <v>193</v>
      </c>
      <c r="B25" s="357"/>
      <c r="C25" s="357"/>
      <c r="D25" s="357"/>
      <c r="E25" s="357"/>
    </row>
    <row r="26" spans="1:8">
      <c r="A26" s="357" t="s">
        <v>194</v>
      </c>
      <c r="B26" s="357"/>
      <c r="C26" s="357"/>
      <c r="D26" s="357"/>
      <c r="E26" s="357"/>
    </row>
    <row r="27" spans="1:8">
      <c r="A27" s="357" t="s">
        <v>195</v>
      </c>
      <c r="B27" s="357"/>
      <c r="C27" s="357"/>
      <c r="D27" s="357"/>
      <c r="E27" s="357"/>
    </row>
    <row r="28" spans="1:8">
      <c r="A28" s="380" t="s">
        <v>196</v>
      </c>
      <c r="B28" s="381"/>
      <c r="C28" s="381"/>
      <c r="D28" s="381"/>
      <c r="E28" s="382"/>
    </row>
    <row r="29" spans="1:8">
      <c r="A29" s="383" t="s">
        <v>197</v>
      </c>
      <c r="B29" s="383"/>
      <c r="C29" s="383"/>
      <c r="D29" s="383"/>
      <c r="E29" s="383"/>
    </row>
    <row r="30" spans="1:8">
      <c r="A30" s="383" t="s">
        <v>198</v>
      </c>
      <c r="B30" s="383"/>
      <c r="C30" s="383"/>
      <c r="D30" s="383"/>
      <c r="E30" s="383"/>
    </row>
    <row r="31" spans="1:8">
      <c r="A31" s="223"/>
      <c r="B31" s="223"/>
      <c r="C31" s="223"/>
      <c r="D31" s="223"/>
      <c r="E31" s="223"/>
    </row>
    <row r="32" spans="1:8">
      <c r="A32" s="384" t="s">
        <v>238</v>
      </c>
      <c r="B32" s="384"/>
      <c r="C32" s="15"/>
      <c r="D32" s="15"/>
      <c r="E32" s="15"/>
    </row>
    <row r="33" spans="1:5" ht="66" customHeight="1">
      <c r="A33" s="377" t="s">
        <v>199</v>
      </c>
      <c r="B33" s="377"/>
      <c r="C33" s="377"/>
      <c r="D33" s="377"/>
      <c r="E33" s="377"/>
    </row>
    <row r="34" spans="1:5">
      <c r="A34" s="377" t="s">
        <v>57</v>
      </c>
      <c r="B34" s="377"/>
      <c r="C34" s="377"/>
      <c r="D34" s="377"/>
      <c r="E34" s="377"/>
    </row>
    <row r="35" spans="1:5">
      <c r="A35" s="377" t="s">
        <v>200</v>
      </c>
      <c r="B35" s="378"/>
      <c r="C35" s="378"/>
      <c r="D35" s="378"/>
      <c r="E35" s="378"/>
    </row>
    <row r="36" spans="1:5">
      <c r="A36" s="377" t="s">
        <v>201</v>
      </c>
      <c r="B36" s="379"/>
      <c r="C36" s="379"/>
      <c r="D36" s="379"/>
      <c r="E36" s="379"/>
    </row>
  </sheetData>
  <mergeCells count="23">
    <mergeCell ref="A34:E34"/>
    <mergeCell ref="A35:E35"/>
    <mergeCell ref="A36:E36"/>
    <mergeCell ref="A27:E27"/>
    <mergeCell ref="A28:E28"/>
    <mergeCell ref="A29:E29"/>
    <mergeCell ref="A30:E30"/>
    <mergeCell ref="A32:B32"/>
    <mergeCell ref="A33:E33"/>
    <mergeCell ref="A26:E26"/>
    <mergeCell ref="A1:E1"/>
    <mergeCell ref="B2:E2"/>
    <mergeCell ref="A3:E3"/>
    <mergeCell ref="A4:E4"/>
    <mergeCell ref="A16:D16"/>
    <mergeCell ref="A18:A19"/>
    <mergeCell ref="C18:C19"/>
    <mergeCell ref="D18:E19"/>
    <mergeCell ref="A21:E21"/>
    <mergeCell ref="A22:E22"/>
    <mergeCell ref="A23:E23"/>
    <mergeCell ref="A24:E24"/>
    <mergeCell ref="A25:E25"/>
  </mergeCells>
  <pageMargins left="1" right="1" top="1" bottom="1" header="0.5" footer="0.5"/>
  <pageSetup paperSize="9" scale="10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E29" sqref="E29"/>
    </sheetView>
  </sheetViews>
  <sheetFormatPr defaultRowHeight="12.75"/>
  <cols>
    <col min="2" max="2" width="31" customWidth="1"/>
    <col min="3" max="3" width="15.7109375" customWidth="1"/>
    <col min="4" max="4" width="10.7109375" customWidth="1"/>
    <col min="5" max="5" width="15.7109375" customWidth="1"/>
    <col min="6" max="6" width="10.7109375" customWidth="1"/>
    <col min="7" max="7" width="15.7109375" customWidth="1"/>
  </cols>
  <sheetData>
    <row r="1" spans="1:7">
      <c r="A1" s="388"/>
      <c r="B1" s="388"/>
      <c r="C1" s="388"/>
      <c r="D1" s="388"/>
      <c r="E1" s="388"/>
      <c r="F1" s="388"/>
    </row>
    <row r="2" spans="1:7">
      <c r="A2" s="389" t="s">
        <v>254</v>
      </c>
      <c r="B2" s="390"/>
      <c r="C2" s="390"/>
      <c r="D2" s="390"/>
      <c r="E2" s="390"/>
      <c r="F2" s="390"/>
    </row>
    <row r="3" spans="1:7">
      <c r="A3" s="395" t="s">
        <v>239</v>
      </c>
      <c r="B3" s="395"/>
      <c r="C3" s="395"/>
      <c r="D3" s="395"/>
      <c r="E3" s="395"/>
      <c r="F3" s="395"/>
      <c r="G3" s="395"/>
    </row>
    <row r="4" spans="1:7">
      <c r="A4" s="395" t="s">
        <v>240</v>
      </c>
      <c r="B4" s="395"/>
      <c r="C4" s="395"/>
      <c r="D4" s="395"/>
      <c r="E4" s="395"/>
      <c r="F4" s="395"/>
      <c r="G4" s="395"/>
    </row>
    <row r="5" spans="1:7">
      <c r="A5" s="250"/>
      <c r="B5" s="250"/>
      <c r="C5" s="250"/>
      <c r="D5" s="250"/>
      <c r="E5" s="250"/>
      <c r="F5" s="250"/>
    </row>
    <row r="6" spans="1:7" ht="13.5" thickBot="1">
      <c r="A6" s="262"/>
      <c r="B6" s="262"/>
      <c r="C6" s="388" t="s">
        <v>227</v>
      </c>
      <c r="D6" s="388"/>
      <c r="E6" s="388"/>
      <c r="F6" s="388"/>
      <c r="G6" s="15"/>
    </row>
    <row r="7" spans="1:7" ht="15.75" thickBot="1">
      <c r="A7" s="269" t="s">
        <v>2</v>
      </c>
      <c r="B7" s="270" t="s">
        <v>228</v>
      </c>
      <c r="C7" s="391" t="s">
        <v>259</v>
      </c>
      <c r="D7" s="391"/>
      <c r="E7" s="391" t="s">
        <v>258</v>
      </c>
      <c r="F7" s="391"/>
      <c r="G7" s="271" t="s">
        <v>229</v>
      </c>
    </row>
    <row r="8" spans="1:7" ht="18" customHeight="1">
      <c r="A8" s="282">
        <v>1</v>
      </c>
      <c r="B8" s="272" t="s">
        <v>12</v>
      </c>
      <c r="C8" s="266">
        <f>G8</f>
        <v>1703.6687999999999</v>
      </c>
      <c r="D8" s="267">
        <f>C8/G8</f>
        <v>1</v>
      </c>
      <c r="E8" s="266"/>
      <c r="F8" s="268"/>
      <c r="G8" s="283">
        <f>'Planilha de Orçamento'!I16</f>
        <v>1703.6687999999999</v>
      </c>
    </row>
    <row r="9" spans="1:7" ht="18" customHeight="1">
      <c r="A9" s="280">
        <v>2</v>
      </c>
      <c r="B9" s="273" t="s">
        <v>206</v>
      </c>
      <c r="C9" s="252">
        <f>G9</f>
        <v>1754.6572083399999</v>
      </c>
      <c r="D9" s="251">
        <f t="shared" ref="D9:D12" si="0">C9/G9</f>
        <v>1</v>
      </c>
      <c r="E9" s="252"/>
      <c r="F9" s="259"/>
      <c r="G9" s="281">
        <f>'Planilha de Orçamento'!I23</f>
        <v>1754.6572083399999</v>
      </c>
    </row>
    <row r="10" spans="1:7" ht="18" customHeight="1">
      <c r="A10" s="280">
        <v>3</v>
      </c>
      <c r="B10" s="274" t="s">
        <v>236</v>
      </c>
      <c r="C10" s="252"/>
      <c r="D10" s="251">
        <f t="shared" si="0"/>
        <v>0</v>
      </c>
      <c r="E10" s="252">
        <f>G10</f>
        <v>374.12089527000006</v>
      </c>
      <c r="F10" s="259">
        <f t="shared" ref="F10:F12" si="1">E10/G10</f>
        <v>1</v>
      </c>
      <c r="G10" s="281">
        <f>'Planilha de Orçamento'!I28</f>
        <v>374.12089527000006</v>
      </c>
    </row>
    <row r="11" spans="1:7" ht="18" customHeight="1">
      <c r="A11" s="280">
        <v>4</v>
      </c>
      <c r="B11" s="273" t="s">
        <v>51</v>
      </c>
      <c r="C11" s="252"/>
      <c r="D11" s="251"/>
      <c r="E11" s="252">
        <f>G11</f>
        <v>2686.4604999999997</v>
      </c>
      <c r="F11" s="259">
        <f t="shared" si="1"/>
        <v>1</v>
      </c>
      <c r="G11" s="281">
        <f>'Planilha de Orçamento'!I33</f>
        <v>2686.4604999999997</v>
      </c>
    </row>
    <row r="12" spans="1:7" ht="18" customHeight="1">
      <c r="A12" s="280">
        <v>5</v>
      </c>
      <c r="B12" s="273" t="s">
        <v>54</v>
      </c>
      <c r="C12" s="252">
        <f>G12*0.5</f>
        <v>5177.3087169</v>
      </c>
      <c r="D12" s="251">
        <f t="shared" si="0"/>
        <v>0.5</v>
      </c>
      <c r="E12" s="252">
        <f>G12*0.5</f>
        <v>5177.3087169</v>
      </c>
      <c r="F12" s="259">
        <f t="shared" si="1"/>
        <v>0.5</v>
      </c>
      <c r="G12" s="281">
        <f>'Planilha de Orçamento'!I37</f>
        <v>10354.6174338</v>
      </c>
    </row>
    <row r="13" spans="1:7">
      <c r="A13" s="253"/>
      <c r="B13" s="253"/>
      <c r="C13" s="253"/>
      <c r="D13" s="253"/>
      <c r="E13" s="253"/>
      <c r="F13" s="253"/>
      <c r="G13" s="281"/>
    </row>
    <row r="14" spans="1:7">
      <c r="A14" s="275"/>
      <c r="B14" s="275" t="s">
        <v>230</v>
      </c>
      <c r="C14" s="254">
        <f>SUM(C8:C13)</f>
        <v>8635.634725240001</v>
      </c>
      <c r="D14" s="260">
        <f>C14/G18</f>
        <v>0.51178605587459036</v>
      </c>
      <c r="E14" s="254">
        <f>SUM(E8:E13)</f>
        <v>8237.8901121700001</v>
      </c>
      <c r="F14" s="260">
        <f>E14/G18</f>
        <v>0.48821394412540986</v>
      </c>
      <c r="G14" s="279"/>
    </row>
    <row r="15" spans="1:7">
      <c r="A15" s="275"/>
      <c r="B15" s="275" t="s">
        <v>231</v>
      </c>
      <c r="C15" s="277">
        <f>C14</f>
        <v>8635.634725240001</v>
      </c>
      <c r="D15" s="278">
        <f>C15/G18</f>
        <v>0.51178605587459036</v>
      </c>
      <c r="E15" s="255">
        <f>E14+C14</f>
        <v>16873.524837410001</v>
      </c>
      <c r="F15" s="260">
        <f>E15/G18</f>
        <v>1.0000000000000002</v>
      </c>
      <c r="G15" s="281"/>
    </row>
    <row r="16" spans="1:7">
      <c r="A16" s="276"/>
      <c r="B16" s="276" t="s">
        <v>232</v>
      </c>
      <c r="C16" s="256"/>
      <c r="D16" s="257"/>
      <c r="E16" s="258"/>
      <c r="F16" s="261"/>
      <c r="G16" s="281"/>
    </row>
    <row r="17" spans="1:7" ht="13.5" thickBot="1">
      <c r="A17" s="284"/>
      <c r="B17" s="284" t="s">
        <v>233</v>
      </c>
      <c r="C17" s="285"/>
      <c r="D17" s="286"/>
      <c r="E17" s="285"/>
      <c r="F17" s="286"/>
      <c r="G17" s="287"/>
    </row>
    <row r="18" spans="1:7" ht="13.5" thickBot="1">
      <c r="A18" s="385" t="s">
        <v>234</v>
      </c>
      <c r="B18" s="386"/>
      <c r="C18" s="387"/>
      <c r="D18" s="387"/>
      <c r="E18" s="387"/>
      <c r="F18" s="387"/>
      <c r="G18" s="288">
        <f>SUM(G8:G13)</f>
        <v>16873.524837409997</v>
      </c>
    </row>
    <row r="19" spans="1:7">
      <c r="A19" s="250"/>
      <c r="B19" s="250"/>
      <c r="C19" s="250"/>
      <c r="D19" s="250"/>
      <c r="E19" s="250"/>
      <c r="F19" s="250"/>
    </row>
    <row r="20" spans="1:7">
      <c r="A20" s="250"/>
      <c r="B20" s="250"/>
      <c r="C20" s="250"/>
      <c r="D20" s="250"/>
      <c r="E20" s="250"/>
      <c r="F20" s="250"/>
    </row>
    <row r="21" spans="1:7">
      <c r="A21" s="250"/>
      <c r="B21" s="250"/>
      <c r="C21" s="250"/>
      <c r="D21" s="250"/>
      <c r="E21" s="250"/>
      <c r="F21" s="250"/>
    </row>
    <row r="22" spans="1:7" ht="39.75" customHeight="1">
      <c r="A22" s="250"/>
      <c r="B22" s="250"/>
      <c r="C22" s="250"/>
      <c r="D22" s="250"/>
      <c r="E22" s="250"/>
      <c r="F22" s="250"/>
    </row>
    <row r="23" spans="1:7">
      <c r="A23" s="394" t="s">
        <v>235</v>
      </c>
      <c r="B23" s="394"/>
      <c r="C23" s="394"/>
      <c r="D23" s="394"/>
      <c r="E23" s="394"/>
      <c r="F23" s="394"/>
      <c r="G23" s="394"/>
    </row>
    <row r="24" spans="1:7">
      <c r="A24" s="392" t="s">
        <v>222</v>
      </c>
      <c r="B24" s="393"/>
      <c r="C24" s="393"/>
      <c r="D24" s="393"/>
      <c r="E24" s="393"/>
      <c r="F24" s="393"/>
      <c r="G24" s="393"/>
    </row>
    <row r="25" spans="1:7">
      <c r="A25" s="379" t="s">
        <v>223</v>
      </c>
      <c r="B25" s="379"/>
      <c r="C25" s="379"/>
      <c r="D25" s="379"/>
      <c r="E25" s="379"/>
      <c r="F25" s="379"/>
      <c r="G25" s="379"/>
    </row>
    <row r="26" spans="1:7">
      <c r="A26" s="379" t="s">
        <v>224</v>
      </c>
      <c r="B26" s="379"/>
      <c r="C26" s="379"/>
      <c r="D26" s="379"/>
      <c r="E26" s="379"/>
      <c r="F26" s="379"/>
      <c r="G26" s="379"/>
    </row>
  </sheetData>
  <mergeCells count="13">
    <mergeCell ref="A25:G25"/>
    <mergeCell ref="A26:G26"/>
    <mergeCell ref="A18:B18"/>
    <mergeCell ref="C18:F18"/>
    <mergeCell ref="A1:F1"/>
    <mergeCell ref="A2:F2"/>
    <mergeCell ref="C6:F6"/>
    <mergeCell ref="C7:D7"/>
    <mergeCell ref="E7:F7"/>
    <mergeCell ref="A24:G24"/>
    <mergeCell ref="A23:G23"/>
    <mergeCell ref="A3:G3"/>
    <mergeCell ref="A4:G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D22" sqref="D22"/>
    </sheetView>
  </sheetViews>
  <sheetFormatPr defaultRowHeight="12.75"/>
  <cols>
    <col min="1" max="1" width="28.5703125" customWidth="1"/>
    <col min="2" max="3" width="20.7109375" customWidth="1"/>
    <col min="4" max="4" width="22.7109375" bestFit="1" customWidth="1"/>
    <col min="5" max="5" width="14.7109375" customWidth="1"/>
  </cols>
  <sheetData>
    <row r="1" spans="1:19" ht="80.25" customHeight="1">
      <c r="A1" s="330" t="s">
        <v>0</v>
      </c>
      <c r="B1" s="331"/>
      <c r="C1" s="331"/>
      <c r="D1" s="331"/>
      <c r="E1" s="331"/>
      <c r="F1" s="7"/>
      <c r="G1" s="7"/>
      <c r="H1" s="7"/>
      <c r="I1" s="7"/>
      <c r="J1" s="7"/>
      <c r="K1" s="7"/>
    </row>
    <row r="2" spans="1:19" ht="15" customHeight="1">
      <c r="A2" s="326" t="s">
        <v>252</v>
      </c>
      <c r="B2" s="326"/>
      <c r="C2" s="326"/>
      <c r="D2" s="326"/>
      <c r="E2" s="326"/>
      <c r="F2" s="289"/>
      <c r="G2" s="8"/>
      <c r="H2" s="8"/>
      <c r="I2" s="8"/>
      <c r="J2" s="8"/>
      <c r="K2" s="8"/>
    </row>
    <row r="3" spans="1:19" ht="33.75" customHeight="1">
      <c r="A3" s="328" t="s">
        <v>237</v>
      </c>
      <c r="B3" s="328"/>
      <c r="C3" s="328"/>
      <c r="D3" s="328"/>
      <c r="E3" s="328"/>
      <c r="F3" s="10"/>
      <c r="G3" s="10"/>
      <c r="H3" s="10"/>
      <c r="I3" s="10"/>
      <c r="J3" s="10"/>
      <c r="K3" s="10"/>
    </row>
    <row r="4" spans="1:19">
      <c r="A4" s="320"/>
      <c r="B4" s="320"/>
      <c r="C4" s="320"/>
      <c r="D4" s="320"/>
      <c r="E4" s="320"/>
      <c r="F4" s="291"/>
      <c r="G4" s="291"/>
      <c r="H4" s="291"/>
      <c r="I4" s="291"/>
      <c r="J4" s="291"/>
      <c r="K4" s="291"/>
      <c r="L4" s="15"/>
      <c r="M4" s="16"/>
      <c r="N4" s="17"/>
      <c r="O4" s="15"/>
      <c r="P4" s="15"/>
      <c r="Q4" s="15"/>
      <c r="R4" s="15"/>
    </row>
    <row r="5" spans="1:19">
      <c r="A5" s="320" t="s">
        <v>249</v>
      </c>
      <c r="B5" s="321"/>
      <c r="C5" s="321"/>
      <c r="D5" s="321"/>
      <c r="E5" s="321"/>
      <c r="F5" s="291"/>
      <c r="G5" s="291"/>
      <c r="H5" s="291"/>
      <c r="I5" s="291"/>
      <c r="J5" s="291"/>
      <c r="K5" s="291"/>
      <c r="L5" s="15"/>
      <c r="M5" s="16"/>
      <c r="N5" s="17"/>
      <c r="O5" s="15"/>
      <c r="P5" s="15"/>
      <c r="Q5" s="15"/>
      <c r="R5" s="15"/>
    </row>
    <row r="6" spans="1:19" s="246" customFormat="1" ht="20.100000000000001" customHeight="1">
      <c r="A6" s="396" t="s">
        <v>1</v>
      </c>
      <c r="B6" s="396"/>
      <c r="C6" s="396"/>
      <c r="D6" s="396"/>
      <c r="E6" s="396"/>
      <c r="F6" s="290"/>
      <c r="G6" s="243"/>
      <c r="H6" s="243"/>
      <c r="I6" s="243"/>
      <c r="J6" s="243"/>
      <c r="K6" s="243"/>
      <c r="L6" s="244"/>
      <c r="M6" s="245"/>
      <c r="N6" s="244"/>
      <c r="O6" s="244"/>
      <c r="P6" s="244"/>
      <c r="Q6" s="244"/>
      <c r="R6" s="244"/>
    </row>
    <row r="7" spans="1:19" s="296" customFormat="1" ht="25.5">
      <c r="A7" s="294" t="s">
        <v>248</v>
      </c>
      <c r="B7" s="294" t="s">
        <v>242</v>
      </c>
      <c r="C7" s="295" t="s">
        <v>243</v>
      </c>
      <c r="D7" s="294" t="s">
        <v>244</v>
      </c>
      <c r="E7" s="294" t="s">
        <v>247</v>
      </c>
    </row>
    <row r="8" spans="1:19" ht="38.25" customHeight="1">
      <c r="A8" s="293" t="s">
        <v>257</v>
      </c>
      <c r="B8" s="281">
        <v>145</v>
      </c>
      <c r="C8" s="281">
        <v>125</v>
      </c>
      <c r="D8" s="281">
        <v>85</v>
      </c>
      <c r="E8" s="300">
        <f>MIN(B8:D8)</f>
        <v>85</v>
      </c>
    </row>
    <row r="9" spans="1:19" ht="38.25">
      <c r="A9" s="293" t="s">
        <v>256</v>
      </c>
      <c r="B9" s="281">
        <v>95</v>
      </c>
      <c r="C9" s="281">
        <v>80</v>
      </c>
      <c r="D9" s="281">
        <v>120</v>
      </c>
      <c r="E9" s="300">
        <f t="shared" ref="E9:E10" si="0">MIN(B9:D9)</f>
        <v>80</v>
      </c>
    </row>
    <row r="10" spans="1:19" ht="38.25">
      <c r="A10" s="293" t="s">
        <v>255</v>
      </c>
      <c r="B10" s="281">
        <v>125</v>
      </c>
      <c r="C10" s="281">
        <v>95</v>
      </c>
      <c r="D10" s="281">
        <v>90</v>
      </c>
      <c r="E10" s="300">
        <f t="shared" si="0"/>
        <v>90</v>
      </c>
    </row>
    <row r="11" spans="1:19" s="15" customFormat="1"/>
    <row r="12" spans="1:19" s="15" customFormat="1"/>
    <row r="13" spans="1:19" s="15" customFormat="1" ht="43.5" customHeight="1"/>
    <row r="14" spans="1:19" ht="32.25" customHeight="1">
      <c r="A14" s="304" t="s">
        <v>56</v>
      </c>
      <c r="B14" s="304"/>
      <c r="C14" s="304"/>
      <c r="D14" s="304"/>
      <c r="E14" s="304"/>
      <c r="F14" s="297"/>
      <c r="G14" s="297"/>
      <c r="H14" s="297"/>
      <c r="I14" s="297"/>
      <c r="J14" s="3"/>
      <c r="R14" s="4"/>
      <c r="S14" s="5"/>
    </row>
    <row r="15" spans="1:19">
      <c r="A15" s="301" t="s">
        <v>222</v>
      </c>
      <c r="B15" s="301"/>
      <c r="C15" s="301"/>
      <c r="D15" s="301"/>
      <c r="E15" s="301"/>
      <c r="F15" s="299"/>
      <c r="G15" s="299"/>
      <c r="H15" s="299"/>
      <c r="I15" s="299"/>
      <c r="J15" s="3"/>
      <c r="R15" s="4"/>
      <c r="S15" s="5"/>
    </row>
    <row r="16" spans="1:19">
      <c r="A16" s="301" t="s">
        <v>223</v>
      </c>
      <c r="B16" s="301"/>
      <c r="C16" s="301"/>
      <c r="D16" s="301"/>
      <c r="E16" s="301"/>
      <c r="F16" s="299"/>
      <c r="G16" s="299"/>
      <c r="H16" s="299"/>
      <c r="I16" s="299"/>
      <c r="J16" s="3"/>
      <c r="R16" s="4"/>
      <c r="S16" s="5"/>
    </row>
    <row r="17" spans="1:19">
      <c r="A17" s="301" t="s">
        <v>224</v>
      </c>
      <c r="B17" s="301"/>
      <c r="C17" s="301"/>
      <c r="D17" s="301"/>
      <c r="E17" s="301"/>
      <c r="F17" s="298"/>
      <c r="G17" s="298"/>
      <c r="H17" s="298"/>
      <c r="I17" s="298"/>
      <c r="J17" s="3"/>
      <c r="R17" s="4"/>
      <c r="S17" s="5"/>
    </row>
    <row r="18" spans="1:19" s="15" customFormat="1"/>
    <row r="19" spans="1:19" s="15" customFormat="1"/>
    <row r="20" spans="1:19" s="15" customFormat="1"/>
  </sheetData>
  <mergeCells count="10">
    <mergeCell ref="A16:E16"/>
    <mergeCell ref="A17:E17"/>
    <mergeCell ref="A4:E4"/>
    <mergeCell ref="A5:E5"/>
    <mergeCell ref="A6:E6"/>
    <mergeCell ref="A1:E1"/>
    <mergeCell ref="A2:E2"/>
    <mergeCell ref="A3:E3"/>
    <mergeCell ref="A14:E14"/>
    <mergeCell ref="A15:E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14</vt:i4>
      </vt:variant>
    </vt:vector>
  </HeadingPairs>
  <TitlesOfParts>
    <vt:vector size="22" baseType="lpstr">
      <vt:lpstr>Planilha de Orçamento</vt:lpstr>
      <vt:lpstr>RESUMO</vt:lpstr>
      <vt:lpstr>CRONOGRAMA</vt:lpstr>
      <vt:lpstr>BDI - SERVIÇOS</vt:lpstr>
      <vt:lpstr>quantitativo todas ruas</vt:lpstr>
      <vt:lpstr>Demosntrativo de Calculo do BDI</vt:lpstr>
      <vt:lpstr>Cronograma Físico Financeiro</vt:lpstr>
      <vt:lpstr>Planilha complementar</vt:lpstr>
      <vt:lpstr>'Cronograma Físico Financeiro'!Area_de_impressao</vt:lpstr>
      <vt:lpstr>'Demosntrativo de Calculo do BDI'!Area_de_impressao</vt:lpstr>
      <vt:lpstr>'Planilha complementar'!Area_de_impressao</vt:lpstr>
      <vt:lpstr>'Planilha de Orçamento'!Area_de_impressao</vt:lpstr>
      <vt:lpstr>Area_de_impressao</vt:lpstr>
      <vt:lpstr>Excel_BuiltIn_Print_Area_1_1</vt:lpstr>
      <vt:lpstr>Print_Area_5</vt:lpstr>
      <vt:lpstr>Print_Area_6</vt:lpstr>
      <vt:lpstr>Print_Area_7</vt:lpstr>
      <vt:lpstr>Print_Titles_1</vt:lpstr>
      <vt:lpstr>Print_Titles_5</vt:lpstr>
      <vt:lpstr>Texto3_4</vt:lpstr>
      <vt:lpstr>Texto4_4</vt:lpstr>
      <vt:lpstr>Texto5_4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waldimir</cp:lastModifiedBy>
  <cp:revision>0</cp:revision>
  <cp:lastPrinted>2016-09-20T11:56:38Z</cp:lastPrinted>
  <dcterms:created xsi:type="dcterms:W3CDTF">2003-10-24T18:12:58Z</dcterms:created>
  <dcterms:modified xsi:type="dcterms:W3CDTF">2016-09-28T12:39:31Z</dcterms:modified>
  <dc:language>pt-BR</dc:language>
</cp:coreProperties>
</file>